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BKP Dell\Documents\SAJT ya objavu\2025\Konkursi\Sumarstvo\"/>
    </mc:Choice>
  </mc:AlternateContent>
  <bookViews>
    <workbookView xWindow="0" yWindow="0" windowWidth="20490" windowHeight="7620" tabRatio="833"/>
  </bookViews>
  <sheets>
    <sheet name="Упутство" sheetId="47" r:id="rId1"/>
    <sheet name="Пријава" sheetId="1" r:id="rId2"/>
    <sheet name="Локације по ОГШ" sheetId="46" r:id="rId3"/>
  </sheets>
  <definedNames>
    <definedName name="_xlnm._FilterDatabase" localSheetId="2" hidden="1">'Локације по ОГШ'!$D$49:$G$123</definedName>
    <definedName name="_xlnm.Print_Area" localSheetId="2">'Локације по ОГШ'!$A$1:$L$48,'Локације по ОГШ'!$AD$1:$AN$48</definedName>
    <definedName name="_xlnm.Print_Area" localSheetId="1">Пријава!$A$1:$F$30</definedName>
    <definedName name="_xlnm.Print_Titles" localSheetId="2">'Локације по ОГШ'!$1:$7</definedName>
  </definedNames>
  <calcPr calcId="162913"/>
</workbook>
</file>

<file path=xl/calcChain.xml><?xml version="1.0" encoding="utf-8"?>
<calcChain xmlns="http://schemas.openxmlformats.org/spreadsheetml/2006/main">
  <c r="AE43" i="46" l="1"/>
  <c r="AF43" i="46"/>
  <c r="AK43" i="46"/>
  <c r="AD43" i="46"/>
  <c r="AM43" i="46"/>
  <c r="AN43" i="46"/>
  <c r="AV43" i="46"/>
  <c r="B43" i="46"/>
  <c r="C43" i="46"/>
  <c r="E43" i="46"/>
  <c r="I43" i="46"/>
  <c r="A43" i="46"/>
  <c r="K43" i="46"/>
  <c r="L43" i="46"/>
  <c r="T43" i="46"/>
  <c r="B29" i="1"/>
  <c r="AN42" i="46"/>
  <c r="AV42" i="46" s="1"/>
  <c r="AN41" i="46"/>
  <c r="AV41" i="46"/>
  <c r="AN40" i="46"/>
  <c r="AV40" i="46"/>
  <c r="AN39" i="46"/>
  <c r="AV39" i="46"/>
  <c r="AN38" i="46"/>
  <c r="AV38" i="46"/>
  <c r="AN37" i="46"/>
  <c r="AV37" i="46"/>
  <c r="AN36" i="46"/>
  <c r="AV36" i="46" s="1"/>
  <c r="AN35" i="46"/>
  <c r="AV35" i="46"/>
  <c r="AN34" i="46"/>
  <c r="AV34" i="46" s="1"/>
  <c r="AN33" i="46"/>
  <c r="AV33" i="46"/>
  <c r="AN32" i="46"/>
  <c r="AV32" i="46"/>
  <c r="AN31" i="46"/>
  <c r="AV31" i="46"/>
  <c r="AN30" i="46"/>
  <c r="AV30" i="46" s="1"/>
  <c r="AN29" i="46"/>
  <c r="AV29" i="46"/>
  <c r="AN28" i="46"/>
  <c r="AV28" i="46"/>
  <c r="AN27" i="46"/>
  <c r="AV27" i="46"/>
  <c r="AN26" i="46"/>
  <c r="AV26" i="46" s="1"/>
  <c r="AN25" i="46"/>
  <c r="AV25" i="46"/>
  <c r="AN24" i="46"/>
  <c r="AV24" i="46"/>
  <c r="AN23" i="46"/>
  <c r="AV23" i="46"/>
  <c r="AN22" i="46"/>
  <c r="AV22" i="46" s="1"/>
  <c r="AN21" i="46"/>
  <c r="AV21" i="46"/>
  <c r="AN20" i="46"/>
  <c r="AN19" i="46"/>
  <c r="AV19" i="46"/>
  <c r="AN18" i="46"/>
  <c r="AV18" i="46"/>
  <c r="AN17" i="46"/>
  <c r="AV17" i="46"/>
  <c r="AN16" i="46"/>
  <c r="AV16" i="46"/>
  <c r="AN15" i="46"/>
  <c r="AV15" i="46"/>
  <c r="AN14" i="46"/>
  <c r="AV14" i="46"/>
  <c r="AN13" i="46"/>
  <c r="AV13" i="46"/>
  <c r="AN12" i="46"/>
  <c r="AV12" i="46"/>
  <c r="AN11" i="46"/>
  <c r="AV11" i="46"/>
  <c r="AN10" i="46"/>
  <c r="AV10" i="46"/>
  <c r="AN9" i="46"/>
  <c r="AN8" i="46"/>
  <c r="L42" i="46"/>
  <c r="T42" i="46"/>
  <c r="L41" i="46"/>
  <c r="T41" i="46"/>
  <c r="L40" i="46"/>
  <c r="T40" i="46"/>
  <c r="L39" i="46"/>
  <c r="T39" i="46"/>
  <c r="L38" i="46"/>
  <c r="T38" i="46"/>
  <c r="L37" i="46"/>
  <c r="T37" i="46"/>
  <c r="L36" i="46"/>
  <c r="T36" i="46"/>
  <c r="L35" i="46"/>
  <c r="T35" i="46"/>
  <c r="L34" i="46"/>
  <c r="T34" i="46"/>
  <c r="L33" i="46"/>
  <c r="T33" i="46"/>
  <c r="L32" i="46"/>
  <c r="T32" i="46"/>
  <c r="L31" i="46"/>
  <c r="T31" i="46"/>
  <c r="L30" i="46"/>
  <c r="T30" i="46"/>
  <c r="L29" i="46"/>
  <c r="T29" i="46"/>
  <c r="L28" i="46"/>
  <c r="T28" i="46"/>
  <c r="L27" i="46"/>
  <c r="T27" i="46"/>
  <c r="L26" i="46"/>
  <c r="T26" i="46"/>
  <c r="L25" i="46"/>
  <c r="T25" i="46"/>
  <c r="L24" i="46"/>
  <c r="T24" i="46"/>
  <c r="L23" i="46"/>
  <c r="T23" i="46"/>
  <c r="L22" i="46"/>
  <c r="T22" i="46"/>
  <c r="L21" i="46"/>
  <c r="T21" i="46"/>
  <c r="L20" i="46"/>
  <c r="T20" i="46" s="1"/>
  <c r="L19" i="46"/>
  <c r="T19" i="46"/>
  <c r="L18" i="46"/>
  <c r="T18" i="46"/>
  <c r="L17" i="46"/>
  <c r="T17" i="46"/>
  <c r="L16" i="46"/>
  <c r="T16" i="46" s="1"/>
  <c r="L15" i="46"/>
  <c r="T15" i="46"/>
  <c r="L14" i="46"/>
  <c r="T14" i="46"/>
  <c r="L13" i="46"/>
  <c r="T13" i="46"/>
  <c r="L12" i="46"/>
  <c r="T12" i="46" s="1"/>
  <c r="L11" i="46"/>
  <c r="T11" i="46"/>
  <c r="L10" i="46"/>
  <c r="T10" i="46"/>
  <c r="L9" i="46"/>
  <c r="J44" i="46" s="1"/>
  <c r="T9" i="46"/>
  <c r="L8" i="46"/>
  <c r="T8" i="46" s="1"/>
  <c r="AM42" i="46"/>
  <c r="AM41" i="46"/>
  <c r="AM40" i="46"/>
  <c r="AM39" i="46"/>
  <c r="AM38" i="46"/>
  <c r="AM37" i="46"/>
  <c r="AM36" i="46"/>
  <c r="AM35" i="46"/>
  <c r="AM34" i="46"/>
  <c r="AM33" i="46"/>
  <c r="AM32" i="46"/>
  <c r="AM31" i="46"/>
  <c r="AM30" i="46"/>
  <c r="AM29" i="46"/>
  <c r="AM28" i="46"/>
  <c r="AM27" i="46"/>
  <c r="AM26" i="46"/>
  <c r="AM25" i="46"/>
  <c r="AM24" i="46"/>
  <c r="AM23" i="46"/>
  <c r="AM22" i="46"/>
  <c r="AM21" i="46"/>
  <c r="AM20" i="46"/>
  <c r="AM19" i="46"/>
  <c r="AM18" i="46"/>
  <c r="AM17" i="46"/>
  <c r="AM16" i="46"/>
  <c r="AM15" i="46"/>
  <c r="AM14" i="46"/>
  <c r="AM13" i="46"/>
  <c r="AM12" i="46"/>
  <c r="AM11" i="46"/>
  <c r="AM10" i="46"/>
  <c r="AM9" i="46"/>
  <c r="AM8" i="46"/>
  <c r="K42" i="46"/>
  <c r="K41" i="46"/>
  <c r="K40" i="46"/>
  <c r="K39" i="46"/>
  <c r="K38" i="46"/>
  <c r="K37" i="46"/>
  <c r="K36" i="46"/>
  <c r="K35" i="46"/>
  <c r="K34" i="46"/>
  <c r="K33" i="46"/>
  <c r="K32" i="46"/>
  <c r="K31" i="46"/>
  <c r="K30" i="46"/>
  <c r="K29" i="46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C36" i="1"/>
  <c r="D36" i="1" s="1"/>
  <c r="AV20" i="46"/>
  <c r="I24" i="46"/>
  <c r="A24" i="46"/>
  <c r="I23" i="46"/>
  <c r="A23" i="46"/>
  <c r="I22" i="46"/>
  <c r="A22" i="46" s="1"/>
  <c r="I21" i="46"/>
  <c r="A21" i="46"/>
  <c r="I20" i="46"/>
  <c r="A20" i="46"/>
  <c r="I19" i="46"/>
  <c r="A19" i="46"/>
  <c r="I18" i="46"/>
  <c r="A18" i="46" s="1"/>
  <c r="I17" i="46"/>
  <c r="A17" i="46"/>
  <c r="I16" i="46"/>
  <c r="A16" i="46"/>
  <c r="I15" i="46"/>
  <c r="A15" i="46"/>
  <c r="I14" i="46"/>
  <c r="A14" i="46" s="1"/>
  <c r="I13" i="46"/>
  <c r="A13" i="46"/>
  <c r="I12" i="46"/>
  <c r="A12" i="46"/>
  <c r="I11" i="46"/>
  <c r="A11" i="46"/>
  <c r="I10" i="46"/>
  <c r="A10" i="46" s="1"/>
  <c r="I9" i="46"/>
  <c r="A9" i="46"/>
  <c r="I8" i="46"/>
  <c r="I44" i="46" s="1"/>
  <c r="A8" i="46"/>
  <c r="E11" i="46"/>
  <c r="E15" i="46"/>
  <c r="E19" i="46"/>
  <c r="E23" i="46"/>
  <c r="E25" i="46"/>
  <c r="I25" i="46"/>
  <c r="A25" i="46"/>
  <c r="AK8" i="46"/>
  <c r="AK44" i="46" s="1"/>
  <c r="AD8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E27" i="46"/>
  <c r="E26" i="46"/>
  <c r="C8" i="46"/>
  <c r="E8" i="46"/>
  <c r="C9" i="46"/>
  <c r="E9" i="46"/>
  <c r="C10" i="46"/>
  <c r="E10" i="46"/>
  <c r="C11" i="46"/>
  <c r="C12" i="46"/>
  <c r="E12" i="46"/>
  <c r="C13" i="46"/>
  <c r="E13" i="46"/>
  <c r="C14" i="46"/>
  <c r="E14" i="46"/>
  <c r="C15" i="46"/>
  <c r="C16" i="46"/>
  <c r="E16" i="46"/>
  <c r="C17" i="46"/>
  <c r="E17" i="46"/>
  <c r="C18" i="46"/>
  <c r="E18" i="46"/>
  <c r="C19" i="46"/>
  <c r="C20" i="46"/>
  <c r="E20" i="46"/>
  <c r="C21" i="46"/>
  <c r="E21" i="46"/>
  <c r="C22" i="46"/>
  <c r="E22" i="46"/>
  <c r="C23" i="46"/>
  <c r="C24" i="46"/>
  <c r="E24" i="46"/>
  <c r="C25" i="46"/>
  <c r="C26" i="46"/>
  <c r="C27" i="46"/>
  <c r="C28" i="46"/>
  <c r="C29" i="46"/>
  <c r="C30" i="46"/>
  <c r="C31" i="46"/>
  <c r="C32" i="46"/>
  <c r="C33" i="46"/>
  <c r="C34" i="46"/>
  <c r="C35" i="46"/>
  <c r="C36" i="46"/>
  <c r="C37" i="46"/>
  <c r="C38" i="46"/>
  <c r="C39" i="46"/>
  <c r="C40" i="46"/>
  <c r="C41" i="46"/>
  <c r="C42" i="46"/>
  <c r="AF42" i="46"/>
  <c r="AF41" i="46"/>
  <c r="AF40" i="46"/>
  <c r="AF39" i="46"/>
  <c r="AF38" i="46"/>
  <c r="AF37" i="46"/>
  <c r="AF36" i="46"/>
  <c r="AF35" i="46"/>
  <c r="AF34" i="46"/>
  <c r="AF33" i="46"/>
  <c r="AF32" i="46"/>
  <c r="AF31" i="46"/>
  <c r="AF30" i="46"/>
  <c r="AF29" i="46"/>
  <c r="AF28" i="46"/>
  <c r="AF27" i="46"/>
  <c r="AF26" i="46"/>
  <c r="AF25" i="46"/>
  <c r="AF24" i="46"/>
  <c r="AF23" i="46"/>
  <c r="AF22" i="46"/>
  <c r="AF21" i="46"/>
  <c r="AF20" i="46"/>
  <c r="AF19" i="46"/>
  <c r="AF18" i="46"/>
  <c r="AF17" i="46"/>
  <c r="AF16" i="46"/>
  <c r="AF15" i="46"/>
  <c r="AF14" i="46"/>
  <c r="AF13" i="46"/>
  <c r="AF12" i="46"/>
  <c r="AF11" i="46"/>
  <c r="AF10" i="46"/>
  <c r="AF9" i="46"/>
  <c r="AF8" i="46"/>
  <c r="AK17" i="46"/>
  <c r="AD17" i="46"/>
  <c r="AK16" i="46"/>
  <c r="AD16" i="46"/>
  <c r="AK15" i="46"/>
  <c r="AD15" i="46" s="1"/>
  <c r="AK14" i="46"/>
  <c r="AD14" i="46"/>
  <c r="AK13" i="46"/>
  <c r="AD13" i="46"/>
  <c r="AK12" i="46"/>
  <c r="AD12" i="46"/>
  <c r="AK11" i="46"/>
  <c r="AD11" i="46" s="1"/>
  <c r="AK10" i="46"/>
  <c r="AD10" i="46"/>
  <c r="AK9" i="46"/>
  <c r="AD9" i="46"/>
  <c r="AL47" i="46"/>
  <c r="AL46" i="46"/>
  <c r="AD46" i="46"/>
  <c r="J47" i="46"/>
  <c r="J46" i="46"/>
  <c r="A46" i="46"/>
  <c r="AI3" i="46"/>
  <c r="AE42" i="46"/>
  <c r="AE41" i="46"/>
  <c r="AE40" i="46"/>
  <c r="AE39" i="46"/>
  <c r="AE38" i="46"/>
  <c r="AE37" i="46"/>
  <c r="AE36" i="46"/>
  <c r="AE35" i="46"/>
  <c r="AE34" i="46"/>
  <c r="AE33" i="46"/>
  <c r="AE32" i="46"/>
  <c r="AE31" i="46"/>
  <c r="AE30" i="46"/>
  <c r="AE29" i="46"/>
  <c r="AE28" i="46"/>
  <c r="AE27" i="46"/>
  <c r="AE26" i="46"/>
  <c r="AE25" i="46"/>
  <c r="AE24" i="46"/>
  <c r="AE23" i="46"/>
  <c r="AE22" i="46"/>
  <c r="AE21" i="46"/>
  <c r="AE20" i="46"/>
  <c r="AE19" i="46"/>
  <c r="AE18" i="46"/>
  <c r="AE17" i="46"/>
  <c r="AE16" i="46"/>
  <c r="AE15" i="46"/>
  <c r="AE14" i="46"/>
  <c r="AE13" i="46"/>
  <c r="AE12" i="46"/>
  <c r="AE11" i="46"/>
  <c r="AE10" i="46"/>
  <c r="AE9" i="46"/>
  <c r="AE8" i="46"/>
  <c r="B42" i="46"/>
  <c r="B41" i="46"/>
  <c r="B40" i="46"/>
  <c r="B39" i="46"/>
  <c r="B38" i="46"/>
  <c r="B37" i="46"/>
  <c r="B36" i="46"/>
  <c r="B35" i="46"/>
  <c r="B34" i="46"/>
  <c r="B33" i="46"/>
  <c r="B32" i="46"/>
  <c r="B31" i="46"/>
  <c r="B30" i="46"/>
  <c r="B29" i="46"/>
  <c r="B28" i="46"/>
  <c r="B27" i="46"/>
  <c r="B26" i="46"/>
  <c r="B25" i="46"/>
  <c r="B24" i="46"/>
  <c r="B23" i="46"/>
  <c r="B22" i="46"/>
  <c r="B21" i="46"/>
  <c r="B20" i="46"/>
  <c r="B19" i="46"/>
  <c r="B18" i="46"/>
  <c r="B17" i="46"/>
  <c r="B16" i="46"/>
  <c r="B15" i="46"/>
  <c r="B14" i="46"/>
  <c r="B13" i="46"/>
  <c r="B12" i="46"/>
  <c r="B11" i="46"/>
  <c r="B10" i="46"/>
  <c r="B9" i="46"/>
  <c r="B8" i="46"/>
  <c r="A1" i="46"/>
  <c r="AD1" i="46" s="1"/>
  <c r="AD47" i="46"/>
  <c r="A47" i="46"/>
  <c r="AK42" i="46"/>
  <c r="AD42" i="46"/>
  <c r="I42" i="46"/>
  <c r="A42" i="46" s="1"/>
  <c r="AK41" i="46"/>
  <c r="AD41" i="46" s="1"/>
  <c r="I41" i="46"/>
  <c r="A41" i="46"/>
  <c r="AK40" i="46"/>
  <c r="AD40" i="46"/>
  <c r="I40" i="46"/>
  <c r="A40" i="46" s="1"/>
  <c r="AK39" i="46"/>
  <c r="AD39" i="46" s="1"/>
  <c r="I39" i="46"/>
  <c r="A39" i="46"/>
  <c r="AK38" i="46"/>
  <c r="AD38" i="46"/>
  <c r="I38" i="46"/>
  <c r="A38" i="46" s="1"/>
  <c r="AK37" i="46"/>
  <c r="AD37" i="46" s="1"/>
  <c r="I37" i="46"/>
  <c r="A37" i="46"/>
  <c r="AK36" i="46"/>
  <c r="AD36" i="46"/>
  <c r="I36" i="46"/>
  <c r="A36" i="46" s="1"/>
  <c r="AK35" i="46"/>
  <c r="AD35" i="46" s="1"/>
  <c r="I35" i="46"/>
  <c r="A35" i="46"/>
  <c r="AK34" i="46"/>
  <c r="AD34" i="46"/>
  <c r="I34" i="46"/>
  <c r="A34" i="46" s="1"/>
  <c r="AK33" i="46"/>
  <c r="AD33" i="46" s="1"/>
  <c r="I33" i="46"/>
  <c r="A33" i="46"/>
  <c r="AK32" i="46"/>
  <c r="AD32" i="46"/>
  <c r="I32" i="46"/>
  <c r="A32" i="46" s="1"/>
  <c r="AK31" i="46"/>
  <c r="AD31" i="46" s="1"/>
  <c r="I31" i="46"/>
  <c r="A31" i="46"/>
  <c r="AK30" i="46"/>
  <c r="AD30" i="46"/>
  <c r="I30" i="46"/>
  <c r="A30" i="46" s="1"/>
  <c r="AK29" i="46"/>
  <c r="AD29" i="46" s="1"/>
  <c r="I29" i="46"/>
  <c r="A29" i="46"/>
  <c r="AK28" i="46"/>
  <c r="AD28" i="46"/>
  <c r="I28" i="46"/>
  <c r="A28" i="46" s="1"/>
  <c r="AK27" i="46"/>
  <c r="AD27" i="46" s="1"/>
  <c r="I27" i="46"/>
  <c r="A27" i="46"/>
  <c r="AK26" i="46"/>
  <c r="AD26" i="46"/>
  <c r="I26" i="46"/>
  <c r="A26" i="46" s="1"/>
  <c r="AK25" i="46"/>
  <c r="AD25" i="46" s="1"/>
  <c r="AK24" i="46"/>
  <c r="AD24" i="46"/>
  <c r="AK23" i="46"/>
  <c r="AD23" i="46"/>
  <c r="AK22" i="46"/>
  <c r="AD22" i="46" s="1"/>
  <c r="AK21" i="46"/>
  <c r="AD21" i="46" s="1"/>
  <c r="AK20" i="46"/>
  <c r="AD20" i="46"/>
  <c r="AK19" i="46"/>
  <c r="AD19" i="46"/>
  <c r="AK18" i="46"/>
  <c r="AD18" i="46" s="1"/>
  <c r="F3" i="46"/>
  <c r="AD2" i="46"/>
  <c r="A2" i="46"/>
  <c r="A28" i="1"/>
  <c r="E29" i="1"/>
  <c r="E28" i="1"/>
  <c r="F36" i="1"/>
  <c r="E36" i="1"/>
  <c r="AV8" i="46"/>
  <c r="A36" i="1"/>
  <c r="G36" i="1"/>
  <c r="C32" i="1"/>
  <c r="AV9" i="46"/>
  <c r="T44" i="46" l="1"/>
  <c r="E22" i="1"/>
  <c r="AV44" i="46"/>
  <c r="AN44" i="46" s="1"/>
  <c r="AL44" i="46"/>
  <c r="E23" i="1" s="1"/>
  <c r="C33" i="1" l="1"/>
  <c r="E25" i="1"/>
  <c r="L44" i="46"/>
  <c r="E26" i="1"/>
  <c r="A21" i="1" l="1"/>
  <c r="D26" i="1"/>
  <c r="E24" i="1"/>
  <c r="C31" i="1" s="1"/>
  <c r="C34" i="1" s="1"/>
  <c r="D24" i="1"/>
</calcChain>
</file>

<file path=xl/comments1.xml><?xml version="1.0" encoding="utf-8"?>
<comments xmlns="http://schemas.openxmlformats.org/spreadsheetml/2006/main">
  <authors>
    <author>Nenad Radosavljevic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Мора бити наменски рачун 840-…
отворен код трезора!
Уписати само број после 840-!
Ако га немате не уписујете ништа, а отворићете га по добијању средстава</t>
        </r>
      </text>
    </comment>
  </commentList>
</comments>
</file>

<file path=xl/comments2.xml><?xml version="1.0" encoding="utf-8"?>
<comments xmlns="http://schemas.openxmlformats.org/spreadsheetml/2006/main">
  <authors>
    <author>Nenad Radosavljevic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8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8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9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9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0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0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1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1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2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2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3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3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4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4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5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5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6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6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7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7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8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8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19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19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0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0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1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1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2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2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3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3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4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4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5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5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6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6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7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7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8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8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29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29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0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0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1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1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2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2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3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3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4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4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5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5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6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6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7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7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8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8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39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39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40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40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41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41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42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42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Изабери шифру са падајуће листе.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  <comment ref="AG43" authorId="0" shapeId="0">
      <text>
        <r>
          <rPr>
            <b/>
            <sz val="9"/>
            <color indexed="81"/>
            <rFont val="Tahoma"/>
            <family val="2"/>
            <charset val="238"/>
          </rPr>
          <t>Изабери са падајуће листе</t>
        </r>
      </text>
    </comment>
    <comment ref="AK43" authorId="0" shapeId="0">
      <text>
        <r>
          <rPr>
            <b/>
            <sz val="9"/>
            <color indexed="81"/>
            <rFont val="Tahoma"/>
            <family val="2"/>
          </rPr>
          <t>Ако се не ради на целом одсеку унети умањену површину на којој се ради</t>
        </r>
      </text>
    </comment>
  </commentList>
</comments>
</file>

<file path=xl/sharedStrings.xml><?xml version="1.0" encoding="utf-8"?>
<sst xmlns="http://schemas.openxmlformats.org/spreadsheetml/2006/main" count="308" uniqueCount="283">
  <si>
    <t>П Р И Ј А В А</t>
  </si>
  <si>
    <t>Подаци о подносиоцу пријаве</t>
  </si>
  <si>
    <t>Адреса седиштa</t>
  </si>
  <si>
    <t>Општина:</t>
  </si>
  <si>
    <t>Улица и број:</t>
  </si>
  <si>
    <t xml:space="preserve">Контакт </t>
  </si>
  <si>
    <t>Телефон, факс, моб.тел, e-mail:</t>
  </si>
  <si>
    <t>Овлашћено лице - потписник уговора</t>
  </si>
  <si>
    <t>Име и презиме:</t>
  </si>
  <si>
    <t>Функција:</t>
  </si>
  <si>
    <t>Подаци о регистрацији</t>
  </si>
  <si>
    <t>Матични број:</t>
  </si>
  <si>
    <t>ПИБ:</t>
  </si>
  <si>
    <t>Јединствени број буџетског корисника:</t>
  </si>
  <si>
    <t>Број рачуна:</t>
  </si>
  <si>
    <t>динара</t>
  </si>
  <si>
    <t>Рб</t>
  </si>
  <si>
    <t>Од.</t>
  </si>
  <si>
    <t>Површина (ha)</t>
  </si>
  <si>
    <t>по основи</t>
  </si>
  <si>
    <t>радна</t>
  </si>
  <si>
    <t>Укупно</t>
  </si>
  <si>
    <t>МП</t>
  </si>
  <si>
    <t>Назив газдинске јединице</t>
  </si>
  <si>
    <t>Достава у електронском облику:</t>
  </si>
  <si>
    <t>Пријаву доставити искључиво у Excell формату.</t>
  </si>
  <si>
    <t>Фајл сачувајте под именом које ћете креирати на следећи начин:</t>
  </si>
  <si>
    <t>Никако немојте попуњене обрасце после штампања скенирати и слати у форматима JPG, TIFF, PDF…</t>
  </si>
  <si>
    <r>
      <t>Када попуните потребне обрасце, немојте мењати називе листова (</t>
    </r>
    <r>
      <rPr>
        <b/>
        <sz val="9"/>
        <color indexed="10"/>
        <rFont val="Arial"/>
        <family val="2"/>
      </rPr>
      <t>Sheets</t>
    </r>
    <r>
      <rPr>
        <b/>
        <sz val="12"/>
        <color indexed="10"/>
        <rFont val="Arial"/>
        <family val="2"/>
      </rPr>
      <t>).</t>
    </r>
  </si>
  <si>
    <r>
      <t>Пријава и сваки од образаца се налази на посебном листу (</t>
    </r>
    <r>
      <rPr>
        <sz val="9"/>
        <rFont val="Arial"/>
        <family val="2"/>
      </rPr>
      <t>Sheet</t>
    </r>
    <r>
      <rPr>
        <sz val="12"/>
        <rFont val="Arial"/>
        <family val="2"/>
      </rPr>
      <t>).</t>
    </r>
  </si>
  <si>
    <t>Место поште:</t>
  </si>
  <si>
    <t>Место:</t>
  </si>
  <si>
    <t>Број поште:</t>
  </si>
  <si>
    <r>
      <t>ГЈ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>шифра</t>
    </r>
  </si>
  <si>
    <t>Šifra</t>
  </si>
  <si>
    <t>Tekst šifre</t>
  </si>
  <si>
    <t>Драгановци - Лопадин - Дубраве - Кабларовац - Ђепуш</t>
  </si>
  <si>
    <t>Непречава - Варош - Лазарица</t>
  </si>
  <si>
    <t>Блата - Малованци</t>
  </si>
  <si>
    <t>Рашковица - Смогвица</t>
  </si>
  <si>
    <t>Винична - Жеравинац - Пук</t>
  </si>
  <si>
    <t>Рађеновци - Нови</t>
  </si>
  <si>
    <t>Радинска - Врањак</t>
  </si>
  <si>
    <t>Кућине - Накло - Кљештевица</t>
  </si>
  <si>
    <t>Смогва - Грабова Греда</t>
  </si>
  <si>
    <t>Варадин - Жупања</t>
  </si>
  <si>
    <t>Вратична - Црет - Царевина</t>
  </si>
  <si>
    <t>Банов Брод - Мартиначки полој - Засавица - Стара Рача</t>
  </si>
  <si>
    <t>Добреч - Вукодер - Дебељак - Галовача</t>
  </si>
  <si>
    <t>Грабовачко-Витојевачко острво - Витојевачки атар</t>
  </si>
  <si>
    <t>Барадинци - Павлака - Вучковац</t>
  </si>
  <si>
    <t>Јалија - Легет - Турјан</t>
  </si>
  <si>
    <t>Матијевица - Кадионица</t>
  </si>
  <si>
    <t>Купински кут</t>
  </si>
  <si>
    <t>Купинске греде</t>
  </si>
  <si>
    <t>Јасенска - Белило</t>
  </si>
  <si>
    <t>Чењин - Обрешке ширине</t>
  </si>
  <si>
    <t>Доње Потисје</t>
  </si>
  <si>
    <t>Мужљански рит</t>
  </si>
  <si>
    <t>Доње Подунавље</t>
  </si>
  <si>
    <t>Вршачки брег</t>
  </si>
  <si>
    <t>Мали рит</t>
  </si>
  <si>
    <t>Суботичке шуме</t>
  </si>
  <si>
    <t>Потиске шуме</t>
  </si>
  <si>
    <t>Апатински рит</t>
  </si>
  <si>
    <t>Камариште</t>
  </si>
  <si>
    <t>Тополик</t>
  </si>
  <si>
    <t>Камењар</t>
  </si>
  <si>
    <t>Дунавске аде</t>
  </si>
  <si>
    <t>Бођанска шума</t>
  </si>
  <si>
    <t>Церик</t>
  </si>
  <si>
    <t>Ристовача</t>
  </si>
  <si>
    <t>Стражилово - Парагово</t>
  </si>
  <si>
    <t>Поповица - Мајдан - Змајевац</t>
  </si>
  <si>
    <t>Андревље - Тестера - Хајдучки брег</t>
  </si>
  <si>
    <t>Шуљамачка главица - Краљевац</t>
  </si>
  <si>
    <t>Равне</t>
  </si>
  <si>
    <t>Биклав</t>
  </si>
  <si>
    <t>Гвоздењак - Лице</t>
  </si>
  <si>
    <t>Полој</t>
  </si>
  <si>
    <t>Жабаљ</t>
  </si>
  <si>
    <t>Сента</t>
  </si>
  <si>
    <t>Чока</t>
  </si>
  <si>
    <t>Гунарош</t>
  </si>
  <si>
    <t>Пачир</t>
  </si>
  <si>
    <t>Гложан</t>
  </si>
  <si>
    <t>Гај</t>
  </si>
  <si>
    <t>Фекетић</t>
  </si>
  <si>
    <t>Омољица</t>
  </si>
  <si>
    <t>Никинци</t>
  </si>
  <si>
    <t>Палић</t>
  </si>
  <si>
    <t>Чантавир</t>
  </si>
  <si>
    <t>Санад</t>
  </si>
  <si>
    <t>Илочке шуме - Балиша</t>
  </si>
  <si>
    <t>Моношторске шуме</t>
  </si>
  <si>
    <t>Крчединска ада</t>
  </si>
  <si>
    <t>Јанок</t>
  </si>
  <si>
    <t>Генерално:</t>
  </si>
  <si>
    <t>Назив подносиоца пријаве:</t>
  </si>
  <si>
    <t>Сви листови су заштићени од нежељених промена.
Могуће је попунити само дозвољена поља која су зелене боје.</t>
  </si>
  <si>
    <t>840-</t>
  </si>
  <si>
    <t>Образац
Локације по ОГШ</t>
  </si>
  <si>
    <t>Чортановачке шуме</t>
  </si>
  <si>
    <t>Врдник - Моринтово</t>
  </si>
  <si>
    <t>Катанске ливаде - Осовље</t>
  </si>
  <si>
    <t>Ворово - Липовача - Шидско церје</t>
  </si>
  <si>
    <t>Брањевина</t>
  </si>
  <si>
    <t>Сенајске баре II - Каракуша</t>
  </si>
  <si>
    <t>Сенајске баре I - Крстац</t>
  </si>
  <si>
    <t>Заштићене шуме</t>
  </si>
  <si>
    <t>od</t>
  </si>
  <si>
    <t>do</t>
  </si>
  <si>
    <t>Период</t>
  </si>
  <si>
    <t>од</t>
  </si>
  <si>
    <t>до</t>
  </si>
  <si>
    <t>Naziv GJ</t>
  </si>
  <si>
    <t>Агро Банат шуме</t>
  </si>
  <si>
    <t>Агро Богојево</t>
  </si>
  <si>
    <t>Агробачка - Бач</t>
  </si>
  <si>
    <t>Агроунија</t>
  </si>
  <si>
    <t>АгроВршац шуме</t>
  </si>
  <si>
    <t>Аркањ</t>
  </si>
  <si>
    <t>Ател Ковин</t>
  </si>
  <si>
    <t>Бисерно острво</t>
  </si>
  <si>
    <t>Чибске шуме</t>
  </si>
  <si>
    <t>Доњи рит</t>
  </si>
  <si>
    <t>Дожа Ђерђ</t>
  </si>
  <si>
    <t>Дунав</t>
  </si>
  <si>
    <t>Фазан</t>
  </si>
  <si>
    <t>Габрићке шуме</t>
  </si>
  <si>
    <t>Галад</t>
  </si>
  <si>
    <t>Граничар</t>
  </si>
  <si>
    <t>Хртковци - Јамена</t>
  </si>
  <si>
    <t>Каћка шума</t>
  </si>
  <si>
    <t>Касапска ада</t>
  </si>
  <si>
    <t>Келебија</t>
  </si>
  <si>
    <t>Керектов</t>
  </si>
  <si>
    <t>Колутска задружна шума</t>
  </si>
  <si>
    <t>Криваја</t>
  </si>
  <si>
    <t>Лабудњача</t>
  </si>
  <si>
    <t>ЛУ Ковин</t>
  </si>
  <si>
    <t>Палићке шуме</t>
  </si>
  <si>
    <t>Панонија</t>
  </si>
  <si>
    <t>Пољопривредна школа Бачка Топола</t>
  </si>
  <si>
    <t>Посавље</t>
  </si>
  <si>
    <t>Провалије</t>
  </si>
  <si>
    <t>Пруд - Просјанице</t>
  </si>
  <si>
    <t>Ратар</t>
  </si>
  <si>
    <t>Ратно острво</t>
  </si>
  <si>
    <t>Равница</t>
  </si>
  <si>
    <t>Селевењске шуме</t>
  </si>
  <si>
    <t>Сенћански рит - Сента</t>
  </si>
  <si>
    <t>Сигет</t>
  </si>
  <si>
    <t>Сомборска шума</t>
  </si>
  <si>
    <t>Стари град - Градиште</t>
  </si>
  <si>
    <t>Шајкашка Нови Сад</t>
  </si>
  <si>
    <t>Шидина</t>
  </si>
  <si>
    <t>Шуме ОКМ - Нови Бечеј - Зрењанин</t>
  </si>
  <si>
    <t>Шуме ОКМ - Сомбор - Оџаци</t>
  </si>
  <si>
    <t>Шуме Ср. пр. ман. Беочин</t>
  </si>
  <si>
    <t>Шуме Ср. пр. ман. Бешеново</t>
  </si>
  <si>
    <t>Шуме Ср. пр. ман. Ђипша и Црквене општине Бингула</t>
  </si>
  <si>
    <t>Шуме Ср. пр. ман. Гргетег</t>
  </si>
  <si>
    <t>Шуме Ср. пр. ман. Јазак и Ср. пр. ман. Мала Ремета</t>
  </si>
  <si>
    <t>Шуме Ср. пр. ман. Кувеждин</t>
  </si>
  <si>
    <t>Шуме Ср. пр. ман. Ново Хопово</t>
  </si>
  <si>
    <t>Шуме Ср. пр. ман. Привина Глава</t>
  </si>
  <si>
    <t>Шуме Ср. пр. ман. Раковац</t>
  </si>
  <si>
    <t>Шуме Ср. пр. ман. Раваница</t>
  </si>
  <si>
    <t>Шуме Ср. пр. ман. Старо Хопово</t>
  </si>
  <si>
    <t>Шуме Ср. пр. ман. Шишатовац</t>
  </si>
  <si>
    <t>Тамиш - Тиса</t>
  </si>
  <si>
    <t>Велики рит - Кумане</t>
  </si>
  <si>
    <t>Виројевци</t>
  </si>
  <si>
    <t>Врањаш</t>
  </si>
  <si>
    <t>Западна Бачка</t>
  </si>
  <si>
    <t>Зобнатица</t>
  </si>
  <si>
    <t>Жикица Јовановић</t>
  </si>
  <si>
    <t xml:space="preserve">Шуме Ср. пр. ман. Вел. Ремета и Ср. пр. ман. Крушедол </t>
  </si>
  <si>
    <r>
      <t>Образац "Локација по ОГШ" ја на истом листу направљен у две паралелне варијанте:
       - за кориснике шума чије ГЈ</t>
    </r>
    <r>
      <rPr>
        <b/>
        <sz val="12"/>
        <rFont val="Arial"/>
        <family val="2"/>
        <charset val="238"/>
      </rPr>
      <t xml:space="preserve"> јесу</t>
    </r>
    <r>
      <rPr>
        <sz val="12"/>
        <rFont val="Arial"/>
        <family val="2"/>
      </rPr>
      <t xml:space="preserve"> обухваћене кодним приручником за шуме Србије,
       - за кориснике шума чије ГЈ </t>
    </r>
    <r>
      <rPr>
        <b/>
        <sz val="12"/>
        <rFont val="Arial"/>
        <family val="2"/>
        <charset val="238"/>
      </rPr>
      <t>нису</t>
    </r>
    <r>
      <rPr>
        <sz val="12"/>
        <rFont val="Arial"/>
        <family val="2"/>
      </rPr>
      <t xml:space="preserve"> обухваћене кодним приручником за шуме Србије.</t>
    </r>
  </si>
  <si>
    <t>по
основи</t>
  </si>
  <si>
    <t>Ови обрасци представљају списак локација на којима се изводе радови, са износом средстава који се тражи за поједине локације (на основу јединичне цене по конкурсу).</t>
  </si>
  <si>
    <t>Делиблатски песак - Карловачке шуме</t>
  </si>
  <si>
    <t>Делиблатски песак - Стојкан</t>
  </si>
  <si>
    <t>Делиблатски песак - Врела</t>
  </si>
  <si>
    <t>Делиблатски песак - Драгићев хат</t>
  </si>
  <si>
    <t>Делиблатски песак - Ђурин бор</t>
  </si>
  <si>
    <t>Делиблатски песак - Корн</t>
  </si>
  <si>
    <t>Лука Бачка Паланка</t>
  </si>
  <si>
    <t>Шуме Манастира Месић</t>
  </si>
  <si>
    <t>Шуме Вршачких винограда</t>
  </si>
  <si>
    <t>Подносилац пријаве:</t>
  </si>
  <si>
    <t>Планирано основама газдовања шумама</t>
  </si>
  <si>
    <t>Максимална јединична цена по конкурсу
(дин/ha)</t>
  </si>
  <si>
    <t>Укупни трошкови по извођачком пројекту
(дин)</t>
  </si>
  <si>
    <t>Под материјалном и кривичном одговорношћу ИЗЈАВЉУЈЕМ да  подаци у овом обрасцу одговарају подацима по основама газдовања шумама, да за наведене радове поседујемо извођачке пројекте и другу документацију у складу са важећим законима и подзаконским актима из области шумарства и заштите природе, да су наведени радови у складу са издатим условима заштите природе за израду ОГШ, да наведени радови нису обављани у досадашњем газдовању, као и да површине функционално и наменски нису планиране за друге потребе.</t>
  </si>
  <si>
    <t>Сложна браћа</t>
  </si>
  <si>
    <t>Максимално могући износ према јединичним ценама конкурса:</t>
  </si>
  <si>
    <t>Сопствено учешће корисника средстава:</t>
  </si>
  <si>
    <t>Укупна вредност посла по извођачким пројектима:</t>
  </si>
  <si>
    <r>
      <t xml:space="preserve">У случају потребе за променама обратите се на телефон </t>
    </r>
    <r>
      <rPr>
        <b/>
        <sz val="12"/>
        <color indexed="10"/>
        <rFont val="Arial"/>
        <family val="2"/>
      </rPr>
      <t>021/488-1852</t>
    </r>
    <r>
      <rPr>
        <sz val="12"/>
        <rFont val="Arial"/>
        <family val="2"/>
      </rPr>
      <t xml:space="preserve"> (Ненад Радосављевић).</t>
    </r>
  </si>
  <si>
    <t>Број бодова за сопствено финансијско учешће:</t>
  </si>
  <si>
    <t>Број бодова за континуитет у коришћењу средстава:</t>
  </si>
  <si>
    <t>хектара</t>
  </si>
  <si>
    <t>Agrodunav</t>
  </si>
  <si>
    <t>08028532</t>
  </si>
  <si>
    <t>Institut - Novi Sad</t>
  </si>
  <si>
    <t>08865248</t>
  </si>
  <si>
    <t>JP za KIU - Kikinda</t>
  </si>
  <si>
    <t>21071986</t>
  </si>
  <si>
    <t>Manastir Grgeteg</t>
  </si>
  <si>
    <t>08224722</t>
  </si>
  <si>
    <t>Manastir Kovilj</t>
  </si>
  <si>
    <t>08935319</t>
  </si>
  <si>
    <t>NP Fruška Gora</t>
  </si>
  <si>
    <t>08042292</t>
  </si>
  <si>
    <t>Patrijaršijska dobra</t>
  </si>
  <si>
    <t>20704268</t>
  </si>
  <si>
    <t>Ribnjak Ečka</t>
  </si>
  <si>
    <t>08062595</t>
  </si>
  <si>
    <t>Vode Vojvodine</t>
  </si>
  <si>
    <t>08761809</t>
  </si>
  <si>
    <t>Vojvodinašume</t>
  </si>
  <si>
    <t>08762198</t>
  </si>
  <si>
    <t>Korisnik</t>
  </si>
  <si>
    <t>MB</t>
  </si>
  <si>
    <t>PIB</t>
  </si>
  <si>
    <t>Državno i pravna lica</t>
  </si>
  <si>
    <t>Bodova</t>
  </si>
  <si>
    <t>Broj dobijanja</t>
  </si>
  <si>
    <r>
      <rPr>
        <b/>
        <sz val="12"/>
        <color indexed="10"/>
        <rFont val="Arial"/>
        <family val="2"/>
        <charset val="238"/>
      </rPr>
      <t xml:space="preserve">Попуњава се </t>
    </r>
    <r>
      <rPr>
        <b/>
        <u/>
        <sz val="12"/>
        <color indexed="10"/>
        <rFont val="Arial"/>
        <family val="2"/>
        <charset val="238"/>
      </rPr>
      <t>обавезно</t>
    </r>
    <r>
      <rPr>
        <b/>
        <sz val="12"/>
        <color indexed="10"/>
        <rFont val="Arial"/>
        <family val="2"/>
        <charset val="238"/>
      </rPr>
      <t xml:space="preserve"> </t>
    </r>
    <r>
      <rPr>
        <b/>
        <sz val="12"/>
        <rFont val="Arial"/>
        <family val="2"/>
      </rPr>
      <t>Пријава и један од образаца "Локација по ОГШ"</t>
    </r>
  </si>
  <si>
    <t>Обрасци "Локација по ОГШ":</t>
  </si>
  <si>
    <r>
      <t xml:space="preserve">Пријава на конкурс за послове из тачке 2
</t>
    </r>
    <r>
      <rPr>
        <b/>
        <sz val="14"/>
        <rFont val="Arial"/>
        <family val="2"/>
      </rPr>
      <t>Мелиорација деградираних шума</t>
    </r>
  </si>
  <si>
    <t>Број бодова за допринос побољшању стања шума:</t>
  </si>
  <si>
    <t>08041202</t>
  </si>
  <si>
    <t>VD Šajkaška</t>
  </si>
  <si>
    <t>Површина пријављена за мелиорације:</t>
  </si>
  <si>
    <r>
      <rPr>
        <sz val="12"/>
        <rFont val="Arial"/>
        <family val="2"/>
      </rPr>
      <t>Преглед радова за тачку конкурса: 2</t>
    </r>
    <r>
      <rPr>
        <b/>
        <sz val="12"/>
        <rFont val="Arial"/>
        <family val="2"/>
      </rPr>
      <t>. Мелиорација деградираних шума</t>
    </r>
  </si>
  <si>
    <t>Преглед радова за тачку конкурса: 2. Мелиорација деградираних шума</t>
  </si>
  <si>
    <t>Одс.</t>
  </si>
  <si>
    <t>Број бодова из ова три критеријума:</t>
  </si>
  <si>
    <r>
      <rPr>
        <b/>
        <sz val="11"/>
        <color indexed="10"/>
        <rFont val="Arial"/>
        <family val="2"/>
        <charset val="238"/>
      </rPr>
      <t>Исказани бодови</t>
    </r>
    <r>
      <rPr>
        <sz val="11"/>
        <color indexed="10"/>
        <rFont val="Arial"/>
        <family val="2"/>
        <charset val="238"/>
      </rPr>
      <t xml:space="preserve"> су орјентационог карактера, израчунати су на основу унетих података и броја досадашњих уговора и </t>
    </r>
    <r>
      <rPr>
        <b/>
        <sz val="11"/>
        <color indexed="10"/>
        <rFont val="Arial"/>
        <family val="2"/>
        <charset val="238"/>
      </rPr>
      <t>нису саставни део пријаве</t>
    </r>
    <r>
      <rPr>
        <sz val="11"/>
        <color indexed="10"/>
        <rFont val="Arial"/>
        <family val="2"/>
        <charset val="238"/>
      </rPr>
      <t>.
Коначни број бодова биће установљен након прегледа пријава од стране комисије и додавањем бодова за четврти критеријум према правилнику објављеном уз конкурс (5, 10 или 20).</t>
    </r>
  </si>
  <si>
    <t>Озорак</t>
  </si>
  <si>
    <t>21345083</t>
  </si>
  <si>
    <t>Tritiko</t>
  </si>
  <si>
    <r>
      <t xml:space="preserve">Износ који се тражи пријавом:
</t>
    </r>
    <r>
      <rPr>
        <sz val="10"/>
        <rFont val="Arial"/>
        <family val="2"/>
        <charset val="238"/>
      </rPr>
      <t>(добије се на основу износа у извођачким пројектима или максималне јединичне цене)</t>
    </r>
  </si>
  <si>
    <r>
      <rPr>
        <b/>
        <sz val="10"/>
        <rFont val="Arial"/>
        <family val="2"/>
        <charset val="238"/>
      </rPr>
      <t>Тражени износ динара</t>
    </r>
    <r>
      <rPr>
        <sz val="10"/>
        <rFont val="Arial"/>
        <family val="2"/>
      </rPr>
      <t xml:space="preserve">
</t>
    </r>
    <r>
      <rPr>
        <sz val="8"/>
        <rFont val="Arial"/>
        <family val="2"/>
        <charset val="238"/>
      </rPr>
      <t>(по изв. пројекту или по макс. јединичној цени)</t>
    </r>
  </si>
  <si>
    <t>Агродунав  УСЛОВНО ОГШ !?!</t>
  </si>
  <si>
    <t>Ечка  УСЛОВНО ОГШ !?!</t>
  </si>
  <si>
    <t>Златар  УСЛОВНО ОГШ !?!</t>
  </si>
  <si>
    <t>Кикинда  УСЛОВНО ОГШ !?!</t>
  </si>
  <si>
    <t>Средња Бачка  УСЛОВНО ОГШ !?!</t>
  </si>
  <si>
    <t>Тополик - Патријаршијске шуме  УСЛОВНО ОГШ !?!</t>
  </si>
  <si>
    <t>Шаренградска ада  УСЛОВНО ОГШ !?!</t>
  </si>
  <si>
    <t>Luka Bačka Palanka</t>
  </si>
  <si>
    <t>08760233</t>
  </si>
  <si>
    <t>Горње Потисје</t>
  </si>
  <si>
    <t>Колут - Козара</t>
  </si>
  <si>
    <t>Шуме Манастира Бођани</t>
  </si>
  <si>
    <t>Висока шума - Лошинци</t>
  </si>
  <si>
    <t>Шајкашка</t>
  </si>
  <si>
    <t>Горњи Банат  УСЛОВНО ОГШ !?!</t>
  </si>
  <si>
    <t>Лабудњача - Патријаршијске шуме  УСЛОВНО ОГШ !?!</t>
  </si>
  <si>
    <t>на Kонкурс за доделу средстава из Годишњег програма коришћења средстава
из Буџетског фонда за шуме АП Војводине за 2025. годину</t>
  </si>
  <si>
    <r>
      <rPr>
        <b/>
        <sz val="12"/>
        <color indexed="17"/>
        <rFont val="Arial"/>
        <family val="2"/>
      </rPr>
      <t>Prg2025K1T2</t>
    </r>
    <r>
      <rPr>
        <b/>
        <sz val="12"/>
        <rFont val="Arial"/>
        <family val="2"/>
      </rPr>
      <t xml:space="preserve"> </t>
    </r>
    <r>
      <rPr>
        <b/>
        <sz val="12"/>
        <color indexed="51"/>
        <rFont val="Arial"/>
        <family val="2"/>
      </rPr>
      <t>kratak ali jasan naziv pravnog lica</t>
    </r>
  </si>
  <si>
    <t>Обрасци су предвиђени за највише 36 ставки.
Уколико имате потребу за већим бројем редова обратите се на наведени телефон.</t>
  </si>
  <si>
    <t>Брек  УСЛОВНО ОГШ !?!</t>
  </si>
  <si>
    <t>Горња шума</t>
  </si>
  <si>
    <t>Гргетешке шуме - Ковиљ  УСЛОВНО ОГШ !?!</t>
  </si>
  <si>
    <t>Горње Потамишје</t>
  </si>
  <si>
    <t>Доње Потамишје  УСЛОВНО ОГШ !?!</t>
  </si>
  <si>
    <t>Карапанџа  УСЛОВНО ОГШ !?!</t>
  </si>
  <si>
    <t>Мостонга - Букински рит  УСЛОВНО ОГШ !?!</t>
  </si>
  <si>
    <t>ОКМ - Вршац  УСЛОВНО ОГШ !?!</t>
  </si>
  <si>
    <t>ОКМ - Нови Сад</t>
  </si>
  <si>
    <t>Дорословачка шума</t>
  </si>
  <si>
    <t>Подунавље  УСЛОВНО ОГШ !?!</t>
  </si>
  <si>
    <t>Плавањске шуме</t>
  </si>
  <si>
    <t>Паланачке аде - Чипски полој</t>
  </si>
  <si>
    <t>Багремара</t>
  </si>
  <si>
    <t>Тамиш - Дунав  УСЛОВНО ОГШ !?!</t>
  </si>
  <si>
    <t>Хајдучица</t>
  </si>
  <si>
    <t>објављен 13.08.2025.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</si>
</sst>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.&quot;"/>
    <numFmt numFmtId="165" formatCode="dd/mm/yyyy/"/>
  </numFmts>
  <fonts count="41" x14ac:knownFonts="1">
    <font>
      <sz val="10"/>
      <name val="Arial"/>
      <charset val="238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sz val="12"/>
      <color indexed="51"/>
      <name val="Arial"/>
      <family val="2"/>
    </font>
    <font>
      <b/>
      <sz val="9"/>
      <color indexed="81"/>
      <name val="Tahoma"/>
      <family val="2"/>
    </font>
    <font>
      <b/>
      <sz val="9"/>
      <color indexed="10"/>
      <name val="Arial"/>
      <family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7"/>
      <name val="Arial"/>
      <family val="2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u/>
      <sz val="12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99FF"/>
      <name val="Arial"/>
      <family val="2"/>
      <charset val="238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195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1" fillId="4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5" fillId="2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horizontal="right" vertical="center" wrapText="1"/>
    </xf>
    <xf numFmtId="4" fontId="0" fillId="2" borderId="2" xfId="0" applyNumberFormat="1" applyFill="1" applyBorder="1" applyAlignment="1" applyProtection="1">
      <alignment vertical="center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 wrapText="1"/>
    </xf>
    <xf numFmtId="0" fontId="20" fillId="0" borderId="0" xfId="0" applyFont="1" applyAlignment="1" applyProtection="1">
      <alignment vertical="center"/>
      <protection hidden="1"/>
    </xf>
    <xf numFmtId="4" fontId="0" fillId="2" borderId="5" xfId="0" applyNumberFormat="1" applyFill="1" applyBorder="1" applyAlignment="1" applyProtection="1">
      <alignment vertical="center"/>
      <protection locked="0"/>
    </xf>
    <xf numFmtId="4" fontId="0" fillId="2" borderId="6" xfId="0" applyNumberFormat="1" applyFill="1" applyBorder="1" applyAlignment="1" applyProtection="1">
      <alignment vertical="center"/>
      <protection locked="0"/>
    </xf>
    <xf numFmtId="4" fontId="0" fillId="5" borderId="2" xfId="0" applyNumberFormat="1" applyFill="1" applyBorder="1" applyAlignment="1" applyProtection="1">
      <alignment vertical="center"/>
      <protection locked="0"/>
    </xf>
    <xf numFmtId="4" fontId="0" fillId="5" borderId="1" xfId="0" applyNumberFormat="1" applyFill="1" applyBorder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righ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left" vertical="center"/>
    </xf>
    <xf numFmtId="0" fontId="8" fillId="0" borderId="8" xfId="0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4" fontId="5" fillId="0" borderId="3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27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164" fontId="0" fillId="0" borderId="10" xfId="0" applyNumberFormat="1" applyFill="1" applyBorder="1" applyAlignment="1" applyProtection="1">
      <alignment vertical="center"/>
      <protection hidden="1"/>
    </xf>
    <xf numFmtId="0" fontId="24" fillId="0" borderId="2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4" fontId="0" fillId="0" borderId="5" xfId="0" applyNumberFormat="1" applyFill="1" applyBorder="1" applyAlignment="1" applyProtection="1">
      <alignment vertical="center"/>
      <protection hidden="1"/>
    </xf>
    <xf numFmtId="4" fontId="0" fillId="0" borderId="11" xfId="0" applyNumberFormat="1" applyBorder="1" applyAlignment="1" applyProtection="1">
      <alignment vertical="center"/>
      <protection hidden="1"/>
    </xf>
    <xf numFmtId="3" fontId="0" fillId="0" borderId="0" xfId="0" applyNumberFormat="1" applyAlignment="1" applyProtection="1">
      <alignment vertical="center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164" fontId="0" fillId="0" borderId="7" xfId="0" applyNumberForma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4" fontId="13" fillId="0" borderId="12" xfId="0" applyNumberFormat="1" applyFont="1" applyBorder="1" applyAlignment="1" applyProtection="1">
      <alignment vertical="center"/>
      <protection hidden="1"/>
    </xf>
    <xf numFmtId="4" fontId="13" fillId="0" borderId="13" xfId="0" applyNumberFormat="1" applyFont="1" applyBorder="1" applyAlignment="1" applyProtection="1">
      <alignment horizontal="right" vertical="center" indent="1"/>
      <protection hidden="1"/>
    </xf>
    <xf numFmtId="4" fontId="13" fillId="0" borderId="14" xfId="0" applyNumberFormat="1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20" fillId="0" borderId="0" xfId="0" applyFont="1" applyFill="1" applyAlignment="1" applyProtection="1">
      <alignment vertical="center"/>
      <protection hidden="1"/>
    </xf>
    <xf numFmtId="0" fontId="25" fillId="0" borderId="15" xfId="0" applyFont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right" vertical="center"/>
    </xf>
    <xf numFmtId="10" fontId="21" fillId="0" borderId="8" xfId="0" applyNumberFormat="1" applyFont="1" applyBorder="1" applyAlignment="1" applyProtection="1">
      <alignment horizontal="center" vertical="center" wrapText="1"/>
    </xf>
    <xf numFmtId="10" fontId="6" fillId="0" borderId="16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1" fontId="15" fillId="0" borderId="0" xfId="0" applyNumberFormat="1" applyFont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  <protection locked="0"/>
    </xf>
    <xf numFmtId="0" fontId="36" fillId="0" borderId="17" xfId="0" applyFont="1" applyFill="1" applyBorder="1" applyAlignment="1" applyProtection="1">
      <alignment horizontal="center" vertical="center"/>
    </xf>
    <xf numFmtId="0" fontId="35" fillId="0" borderId="18" xfId="0" applyFont="1" applyFill="1" applyBorder="1" applyAlignment="1" applyProtection="1">
      <alignment horizontal="center" vertical="center"/>
    </xf>
    <xf numFmtId="0" fontId="35" fillId="0" borderId="19" xfId="0" applyFont="1" applyFill="1" applyBorder="1" applyAlignment="1" applyProtection="1">
      <alignment horizontal="center" vertical="center"/>
    </xf>
    <xf numFmtId="0" fontId="35" fillId="0" borderId="20" xfId="0" applyFont="1" applyFill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/>
      <protection hidden="1"/>
    </xf>
    <xf numFmtId="0" fontId="37" fillId="6" borderId="0" xfId="0" applyFont="1" applyFill="1" applyAlignment="1" applyProtection="1">
      <alignment vertical="center"/>
      <protection hidden="1"/>
    </xf>
    <xf numFmtId="0" fontId="1" fillId="0" borderId="0" xfId="0" quotePrefix="1" applyFont="1" applyAlignment="1" applyProtection="1">
      <alignment vertical="center"/>
    </xf>
    <xf numFmtId="0" fontId="20" fillId="2" borderId="1" xfId="0" applyNumberFormat="1" applyFont="1" applyFill="1" applyBorder="1" applyAlignment="1" applyProtection="1">
      <alignment vertical="center"/>
      <protection locked="0"/>
    </xf>
    <xf numFmtId="165" fontId="8" fillId="4" borderId="0" xfId="0" applyNumberFormat="1" applyFont="1" applyFill="1" applyAlignment="1" applyProtection="1">
      <alignment horizontal="left" vertical="center"/>
      <protection locked="0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9" fillId="0" borderId="21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0" fontId="40" fillId="0" borderId="21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40" fillId="0" borderId="22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4" fillId="0" borderId="38" xfId="0" applyFont="1" applyFill="1" applyBorder="1" applyAlignment="1" applyProtection="1">
      <alignment horizontal="justify" vertical="center" wrapText="1"/>
    </xf>
    <xf numFmtId="0" fontId="34" fillId="0" borderId="32" xfId="0" applyFont="1" applyFill="1" applyBorder="1" applyAlignment="1" applyProtection="1">
      <alignment horizontal="justify" vertical="center" wrapText="1"/>
    </xf>
    <xf numFmtId="0" fontId="34" fillId="0" borderId="18" xfId="0" applyFont="1" applyFill="1" applyBorder="1" applyAlignment="1" applyProtection="1">
      <alignment horizontal="justify" vertical="center" wrapText="1"/>
    </xf>
    <xf numFmtId="0" fontId="34" fillId="0" borderId="39" xfId="0" applyFont="1" applyFill="1" applyBorder="1" applyAlignment="1" applyProtection="1">
      <alignment horizontal="justify" vertical="center" wrapText="1"/>
    </xf>
    <xf numFmtId="0" fontId="34" fillId="0" borderId="0" xfId="0" applyFont="1" applyFill="1" applyBorder="1" applyAlignment="1" applyProtection="1">
      <alignment horizontal="justify" vertical="center" wrapText="1"/>
    </xf>
    <xf numFmtId="0" fontId="34" fillId="0" borderId="19" xfId="0" applyFont="1" applyFill="1" applyBorder="1" applyAlignment="1" applyProtection="1">
      <alignment horizontal="justify" vertical="center" wrapText="1"/>
    </xf>
    <xf numFmtId="0" fontId="34" fillId="0" borderId="43" xfId="0" applyFont="1" applyFill="1" applyBorder="1" applyAlignment="1" applyProtection="1">
      <alignment horizontal="justify" vertical="center" wrapText="1"/>
    </xf>
    <xf numFmtId="0" fontId="34" fillId="0" borderId="44" xfId="0" applyFont="1" applyFill="1" applyBorder="1" applyAlignment="1" applyProtection="1">
      <alignment horizontal="justify" vertical="center" wrapText="1"/>
    </xf>
    <xf numFmtId="0" fontId="34" fillId="0" borderId="17" xfId="0" applyFont="1" applyFill="1" applyBorder="1" applyAlignment="1" applyProtection="1">
      <alignment horizontal="justify" vertical="center" wrapText="1"/>
    </xf>
    <xf numFmtId="0" fontId="36" fillId="0" borderId="43" xfId="0" applyFont="1" applyFill="1" applyBorder="1" applyAlignment="1" applyProtection="1">
      <alignment horizontal="right" vertical="center"/>
    </xf>
    <xf numFmtId="0" fontId="36" fillId="0" borderId="44" xfId="0" applyFont="1" applyFill="1" applyBorder="1" applyAlignment="1" applyProtection="1">
      <alignment horizontal="right" vertical="center"/>
    </xf>
    <xf numFmtId="0" fontId="35" fillId="0" borderId="45" xfId="0" applyFont="1" applyFill="1" applyBorder="1" applyAlignment="1" applyProtection="1">
      <alignment horizontal="right" vertical="center"/>
    </xf>
    <xf numFmtId="0" fontId="35" fillId="0" borderId="25" xfId="0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5" fillId="0" borderId="46" xfId="0" applyFont="1" applyBorder="1" applyAlignment="1" applyProtection="1">
      <alignment horizontal="right" vertical="center" wrapText="1"/>
    </xf>
    <xf numFmtId="0" fontId="5" fillId="0" borderId="47" xfId="0" applyFont="1" applyBorder="1" applyAlignment="1" applyProtection="1">
      <alignment horizontal="right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35" fillId="0" borderId="38" xfId="0" applyFont="1" applyFill="1" applyBorder="1" applyAlignment="1" applyProtection="1">
      <alignment horizontal="right" vertical="center"/>
    </xf>
    <xf numFmtId="0" fontId="35" fillId="0" borderId="32" xfId="0" applyFont="1" applyFill="1" applyBorder="1" applyAlignment="1" applyProtection="1">
      <alignment horizontal="right" vertical="center"/>
    </xf>
    <xf numFmtId="0" fontId="35" fillId="0" borderId="39" xfId="0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40" xfId="0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</xf>
    <xf numFmtId="0" fontId="5" fillId="0" borderId="37" xfId="0" applyFont="1" applyBorder="1" applyAlignment="1" applyProtection="1">
      <alignment horizontal="left" vertical="center" wrapText="1"/>
    </xf>
    <xf numFmtId="0" fontId="9" fillId="0" borderId="25" xfId="0" applyFont="1" applyBorder="1" applyAlignment="1" applyProtection="1">
      <alignment horizontal="center"/>
    </xf>
    <xf numFmtId="1" fontId="8" fillId="2" borderId="6" xfId="0" applyNumberFormat="1" applyFont="1" applyFill="1" applyBorder="1" applyAlignment="1" applyProtection="1">
      <alignment horizontal="left" vertical="center"/>
      <protection locked="0"/>
    </xf>
    <xf numFmtId="1" fontId="8" fillId="2" borderId="8" xfId="0" applyNumberFormat="1" applyFont="1" applyFill="1" applyBorder="1" applyAlignment="1" applyProtection="1">
      <alignment horizontal="left" vertical="center"/>
      <protection locked="0"/>
    </xf>
    <xf numFmtId="1" fontId="8" fillId="2" borderId="27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49" fontId="8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</xf>
    <xf numFmtId="0" fontId="6" fillId="0" borderId="42" xfId="0" applyFont="1" applyBorder="1" applyAlignment="1" applyProtection="1">
      <alignment horizontal="right" vertical="center" wrapText="1"/>
    </xf>
    <xf numFmtId="0" fontId="6" fillId="0" borderId="15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49" fontId="8" fillId="2" borderId="6" xfId="0" applyNumberFormat="1" applyFont="1" applyFill="1" applyBorder="1" applyAlignment="1" applyProtection="1">
      <alignment horizontal="left" vertical="center"/>
      <protection locked="0"/>
    </xf>
    <xf numFmtId="49" fontId="8" fillId="2" borderId="8" xfId="0" applyNumberFormat="1" applyFont="1" applyFill="1" applyBorder="1" applyAlignment="1" applyProtection="1">
      <alignment horizontal="left" vertical="center"/>
      <protection locked="0"/>
    </xf>
    <xf numFmtId="49" fontId="8" fillId="2" borderId="27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</xf>
    <xf numFmtId="0" fontId="21" fillId="0" borderId="28" xfId="0" applyFont="1" applyBorder="1" applyAlignment="1" applyProtection="1">
      <alignment horizontal="right" vertical="center" wrapText="1"/>
    </xf>
    <xf numFmtId="0" fontId="21" fillId="0" borderId="8" xfId="0" applyFont="1" applyBorder="1" applyAlignment="1" applyProtection="1">
      <alignment horizontal="right" vertical="center" wrapText="1"/>
    </xf>
    <xf numFmtId="0" fontId="21" fillId="0" borderId="29" xfId="0" applyFont="1" applyBorder="1" applyAlignment="1" applyProtection="1">
      <alignment horizontal="right" vertical="center" wrapText="1"/>
    </xf>
    <xf numFmtId="0" fontId="5" fillId="0" borderId="30" xfId="0" applyFont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right" vertical="center" wrapText="1"/>
    </xf>
    <xf numFmtId="0" fontId="21" fillId="0" borderId="31" xfId="0" applyFont="1" applyBorder="1" applyAlignment="1" applyProtection="1">
      <alignment horizontal="right" vertical="center" wrapText="1"/>
    </xf>
    <xf numFmtId="0" fontId="21" fillId="0" borderId="24" xfId="0" applyFont="1" applyBorder="1" applyAlignment="1" applyProtection="1">
      <alignment horizontal="right" vertical="center" wrapText="1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14" fillId="0" borderId="49" xfId="0" applyFont="1" applyBorder="1" applyAlignment="1" applyProtection="1">
      <alignment horizontal="center" vertical="center" wrapText="1"/>
      <protection hidden="1"/>
    </xf>
    <xf numFmtId="0" fontId="14" fillId="0" borderId="50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0" fillId="0" borderId="44" xfId="0" applyFont="1" applyBorder="1" applyAlignment="1" applyProtection="1">
      <alignment vertical="top" wrapText="1"/>
      <protection hidden="1"/>
    </xf>
    <xf numFmtId="0" fontId="26" fillId="0" borderId="48" xfId="0" applyFont="1" applyBorder="1" applyAlignment="1" applyProtection="1">
      <alignment horizontal="center" vertical="center"/>
      <protection hidden="1"/>
    </xf>
    <xf numFmtId="0" fontId="26" fillId="0" borderId="9" xfId="0" applyFont="1" applyBorder="1" applyAlignment="1" applyProtection="1">
      <alignment horizontal="center" vertical="center"/>
      <protection hidden="1"/>
    </xf>
    <xf numFmtId="0" fontId="22" fillId="0" borderId="33" xfId="0" applyFont="1" applyBorder="1" applyAlignment="1" applyProtection="1">
      <alignment vertical="center"/>
      <protection hidden="1"/>
    </xf>
    <xf numFmtId="0" fontId="22" fillId="0" borderId="34" xfId="0" applyFont="1" applyBorder="1" applyAlignment="1" applyProtection="1">
      <alignment vertical="center"/>
      <protection hidden="1"/>
    </xf>
    <xf numFmtId="0" fontId="22" fillId="0" borderId="35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justify" vertical="center" wrapText="1"/>
      <protection hidden="1"/>
    </xf>
    <xf numFmtId="0" fontId="15" fillId="0" borderId="0" xfId="0" applyFont="1" applyAlignment="1" applyProtection="1">
      <alignment horizontal="justify" vertic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65" fontId="3" fillId="0" borderId="0" xfId="0" applyNumberFormat="1" applyFont="1" applyFill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13" fillId="0" borderId="33" xfId="0" applyFont="1" applyBorder="1" applyAlignment="1" applyProtection="1">
      <alignment horizontal="right" vertical="center"/>
      <protection hidden="1"/>
    </xf>
    <xf numFmtId="0" fontId="13" fillId="0" borderId="34" xfId="0" applyFont="1" applyBorder="1" applyAlignment="1" applyProtection="1">
      <alignment horizontal="right" vertical="center"/>
      <protection hidden="1"/>
    </xf>
    <xf numFmtId="0" fontId="13" fillId="0" borderId="52" xfId="0" applyFont="1" applyBorder="1" applyAlignment="1" applyProtection="1">
      <alignment horizontal="right" vertical="center"/>
      <protection hidden="1"/>
    </xf>
    <xf numFmtId="0" fontId="9" fillId="0" borderId="53" xfId="0" applyFont="1" applyBorder="1" applyAlignment="1" applyProtection="1">
      <alignment horizontal="center" vertical="center" wrapText="1"/>
      <protection hidden="1"/>
    </xf>
    <xf numFmtId="0" fontId="9" fillId="0" borderId="54" xfId="0" applyFont="1" applyBorder="1" applyAlignment="1" applyProtection="1">
      <alignment horizontal="center" vertical="center" wrapText="1"/>
      <protection hidden="1"/>
    </xf>
    <xf numFmtId="0" fontId="20" fillId="0" borderId="55" xfId="0" applyFont="1" applyBorder="1" applyAlignment="1" applyProtection="1">
      <alignment horizontal="center" vertical="top" wrapText="1"/>
      <protection hidden="1"/>
    </xf>
    <xf numFmtId="0" fontId="0" fillId="0" borderId="56" xfId="0" applyBorder="1" applyAlignment="1" applyProtection="1">
      <alignment horizontal="center" vertical="top" wrapText="1"/>
      <protection hidden="1"/>
    </xf>
    <xf numFmtId="0" fontId="0" fillId="0" borderId="51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15" fillId="0" borderId="49" xfId="0" applyFont="1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Alignment="1" applyProtection="1">
      <alignment horizontal="right" vertical="center"/>
      <protection hidden="1"/>
    </xf>
  </cellXfs>
  <cellStyles count="3">
    <cellStyle name="Normal" xfId="0" builtinId="0"/>
    <cellStyle name="Normal 2" xfId="1"/>
    <cellStyle name="Normal 3" xfId="2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9525</xdr:rowOff>
    </xdr:from>
    <xdr:to>
      <xdr:col>4</xdr:col>
      <xdr:colOff>447675</xdr:colOff>
      <xdr:row>15</xdr:row>
      <xdr:rowOff>171450</xdr:rowOff>
    </xdr:to>
    <xdr:sp macro="" textlink="">
      <xdr:nvSpPr>
        <xdr:cNvPr id="69665" name="Right Brace 6"/>
        <xdr:cNvSpPr>
          <a:spLocks/>
        </xdr:cNvSpPr>
      </xdr:nvSpPr>
      <xdr:spPr bwMode="auto">
        <a:xfrm rot="5400000">
          <a:off x="2333625" y="4495800"/>
          <a:ext cx="161925" cy="942975"/>
        </a:xfrm>
        <a:prstGeom prst="rightBrace">
          <a:avLst>
            <a:gd name="adj1" fmla="val 8331"/>
            <a:gd name="adj2" fmla="val 50000"/>
          </a:avLst>
        </a:prstGeom>
        <a:noFill/>
        <a:ln w="15875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533400</xdr:colOff>
      <xdr:row>15</xdr:row>
      <xdr:rowOff>9525</xdr:rowOff>
    </xdr:from>
    <xdr:to>
      <xdr:col>8</xdr:col>
      <xdr:colOff>514350</xdr:colOff>
      <xdr:row>15</xdr:row>
      <xdr:rowOff>180975</xdr:rowOff>
    </xdr:to>
    <xdr:sp macro="" textlink="">
      <xdr:nvSpPr>
        <xdr:cNvPr id="69666" name="Right Brace 6"/>
        <xdr:cNvSpPr>
          <a:spLocks/>
        </xdr:cNvSpPr>
      </xdr:nvSpPr>
      <xdr:spPr bwMode="auto">
        <a:xfrm rot="5400000">
          <a:off x="4095750" y="3762375"/>
          <a:ext cx="171450" cy="2419350"/>
        </a:xfrm>
        <a:prstGeom prst="rightBrace">
          <a:avLst>
            <a:gd name="adj1" fmla="val 8362"/>
            <a:gd name="adj2" fmla="val 50000"/>
          </a:avLst>
        </a:prstGeom>
        <a:noFill/>
        <a:ln w="15875" algn="ctr">
          <a:solidFill>
            <a:srgbClr val="FFC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533401</xdr:colOff>
      <xdr:row>16</xdr:row>
      <xdr:rowOff>9525</xdr:rowOff>
    </xdr:from>
    <xdr:to>
      <xdr:col>4</xdr:col>
      <xdr:colOff>428625</xdr:colOff>
      <xdr:row>16</xdr:row>
      <xdr:rowOff>209550</xdr:rowOff>
    </xdr:to>
    <xdr:sp macro="" textlink="">
      <xdr:nvSpPr>
        <xdr:cNvPr id="4" name="TextBox 3"/>
        <xdr:cNvSpPr txBox="1"/>
      </xdr:nvSpPr>
      <xdr:spPr>
        <a:xfrm>
          <a:off x="1752601" y="8791575"/>
          <a:ext cx="111442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200">
              <a:solidFill>
                <a:srgbClr val="00B050"/>
              </a:solidFill>
            </a:rPr>
            <a:t>Обавезни део</a:t>
          </a:r>
        </a:p>
      </xdr:txBody>
    </xdr:sp>
    <xdr:clientData/>
  </xdr:twoCellAnchor>
  <xdr:twoCellAnchor>
    <xdr:from>
      <xdr:col>4</xdr:col>
      <xdr:colOff>571501</xdr:colOff>
      <xdr:row>15</xdr:row>
      <xdr:rowOff>209549</xdr:rowOff>
    </xdr:from>
    <xdr:to>
      <xdr:col>11</xdr:col>
      <xdr:colOff>114300</xdr:colOff>
      <xdr:row>16</xdr:row>
      <xdr:rowOff>219074</xdr:rowOff>
    </xdr:to>
    <xdr:sp macro="" textlink="">
      <xdr:nvSpPr>
        <xdr:cNvPr id="5" name="TextBox 4"/>
        <xdr:cNvSpPr txBox="1"/>
      </xdr:nvSpPr>
      <xdr:spPr>
        <a:xfrm>
          <a:off x="3009901" y="8762999"/>
          <a:ext cx="38099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 b="1">
              <a:solidFill>
                <a:srgbClr val="FFC000"/>
              </a:solidFill>
            </a:rPr>
            <a:t>Нпр:</a:t>
          </a:r>
          <a:r>
            <a:rPr lang="x-none" sz="1100" b="1" baseline="0">
              <a:solidFill>
                <a:srgbClr val="FFC000"/>
              </a:solidFill>
            </a:rPr>
            <a:t> Vojvodinašume, NP Fruška Gora... obavezno latinicom </a:t>
          </a:r>
          <a:endParaRPr lang="x-none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4</xdr:col>
      <xdr:colOff>495300</xdr:colOff>
      <xdr:row>14</xdr:row>
      <xdr:rowOff>209550</xdr:rowOff>
    </xdr:from>
    <xdr:to>
      <xdr:col>5</xdr:col>
      <xdr:colOff>276225</xdr:colOff>
      <xdr:row>17</xdr:row>
      <xdr:rowOff>190500</xdr:rowOff>
    </xdr:to>
    <xdr:cxnSp macro="">
      <xdr:nvCxnSpPr>
        <xdr:cNvPr id="69669" name="Elbow Connector 9"/>
        <xdr:cNvCxnSpPr>
          <a:cxnSpLocks noChangeShapeType="1"/>
        </xdr:cNvCxnSpPr>
      </xdr:nvCxnSpPr>
      <xdr:spPr bwMode="auto">
        <a:xfrm rot="16200000" flipH="1">
          <a:off x="2795588" y="4995862"/>
          <a:ext cx="666750" cy="390525"/>
        </a:xfrm>
        <a:prstGeom prst="bentConnector3">
          <a:avLst>
            <a:gd name="adj1" fmla="val 99847"/>
          </a:avLst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333376</xdr:colOff>
      <xdr:row>17</xdr:row>
      <xdr:rowOff>28575</xdr:rowOff>
    </xdr:from>
    <xdr:to>
      <xdr:col>7</xdr:col>
      <xdr:colOff>276226</xdr:colOff>
      <xdr:row>18</xdr:row>
      <xdr:rowOff>0</xdr:rowOff>
    </xdr:to>
    <xdr:sp macro="" textlink="">
      <xdr:nvSpPr>
        <xdr:cNvPr id="7" name="TextBox 6"/>
        <xdr:cNvSpPr txBox="1"/>
      </xdr:nvSpPr>
      <xdr:spPr>
        <a:xfrm>
          <a:off x="3381376" y="9039225"/>
          <a:ext cx="11620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оставите размак (1 карактер)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27</xdr:row>
      <xdr:rowOff>104775</xdr:rowOff>
    </xdr:from>
    <xdr:to>
      <xdr:col>7</xdr:col>
      <xdr:colOff>0</xdr:colOff>
      <xdr:row>27</xdr:row>
      <xdr:rowOff>104775</xdr:rowOff>
    </xdr:to>
    <xdr:sp macro="" textlink="">
      <xdr:nvSpPr>
        <xdr:cNvPr id="62320" name="Line 1"/>
        <xdr:cNvSpPr>
          <a:spLocks noChangeShapeType="1"/>
        </xdr:cNvSpPr>
      </xdr:nvSpPr>
      <xdr:spPr bwMode="auto">
        <a:xfrm flipH="1">
          <a:off x="8201025" y="9848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28</xdr:row>
      <xdr:rowOff>104775</xdr:rowOff>
    </xdr:from>
    <xdr:to>
      <xdr:col>6</xdr:col>
      <xdr:colOff>314325</xdr:colOff>
      <xdr:row>28</xdr:row>
      <xdr:rowOff>104775</xdr:rowOff>
    </xdr:to>
    <xdr:sp macro="" textlink="">
      <xdr:nvSpPr>
        <xdr:cNvPr id="62321" name="Line 2"/>
        <xdr:cNvSpPr>
          <a:spLocks noChangeShapeType="1"/>
        </xdr:cNvSpPr>
      </xdr:nvSpPr>
      <xdr:spPr bwMode="auto">
        <a:xfrm flipH="1">
          <a:off x="8201025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</xdr:row>
      <xdr:rowOff>209550</xdr:rowOff>
    </xdr:from>
    <xdr:to>
      <xdr:col>4</xdr:col>
      <xdr:colOff>1904999</xdr:colOff>
      <xdr:row>3</xdr:row>
      <xdr:rowOff>465666</xdr:rowOff>
    </xdr:to>
    <xdr:sp macro="" textlink="">
      <xdr:nvSpPr>
        <xdr:cNvPr id="2" name="TextBox 1"/>
        <xdr:cNvSpPr txBox="1"/>
      </xdr:nvSpPr>
      <xdr:spPr>
        <a:xfrm>
          <a:off x="38101" y="1285875"/>
          <a:ext cx="3190873" cy="25611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200"/>
            </a:lnSpc>
          </a:pPr>
          <a:r>
            <a:rPr lang="x-none" sz="1100" b="1">
              <a:solidFill>
                <a:srgbClr val="FF0000"/>
              </a:solidFill>
            </a:rPr>
            <a:t>За ГЈ</a:t>
          </a:r>
          <a:r>
            <a:rPr lang="x-none" sz="1100" b="1" baseline="0">
              <a:solidFill>
                <a:srgbClr val="FF0000"/>
              </a:solidFill>
            </a:rPr>
            <a:t> </a:t>
          </a:r>
          <a:r>
            <a:rPr lang="x-none" sz="1100" b="1" u="sng" baseline="0">
              <a:solidFill>
                <a:srgbClr val="FF0000"/>
              </a:solidFill>
            </a:rPr>
            <a:t>обухваћене</a:t>
          </a:r>
          <a:r>
            <a:rPr lang="x-none" sz="1100" b="1" baseline="0">
              <a:solidFill>
                <a:srgbClr val="FF0000"/>
              </a:solidFill>
            </a:rPr>
            <a:t> кодним приручником</a:t>
          </a:r>
          <a:endParaRPr lang="x-none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29</xdr:col>
      <xdr:colOff>28573</xdr:colOff>
      <xdr:row>3</xdr:row>
      <xdr:rowOff>209551</xdr:rowOff>
    </xdr:from>
    <xdr:to>
      <xdr:col>32</xdr:col>
      <xdr:colOff>2352675</xdr:colOff>
      <xdr:row>3</xdr:row>
      <xdr:rowOff>466725</xdr:rowOff>
    </xdr:to>
    <xdr:sp macro="" textlink="">
      <xdr:nvSpPr>
        <xdr:cNvPr id="3" name="TextBox 2"/>
        <xdr:cNvSpPr txBox="1"/>
      </xdr:nvSpPr>
      <xdr:spPr>
        <a:xfrm>
          <a:off x="9096373" y="1285876"/>
          <a:ext cx="3200402" cy="257174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 b="1">
              <a:solidFill>
                <a:srgbClr val="FF0000"/>
              </a:solidFill>
            </a:rPr>
            <a:t>За ГЈ</a:t>
          </a:r>
          <a:r>
            <a:rPr lang="x-none" sz="1100" b="1" baseline="0">
              <a:solidFill>
                <a:srgbClr val="FF0000"/>
              </a:solidFill>
            </a:rPr>
            <a:t> које </a:t>
          </a:r>
          <a:r>
            <a:rPr lang="x-none" sz="1100" b="1" u="sng" baseline="0">
              <a:solidFill>
                <a:srgbClr val="FF0000"/>
              </a:solidFill>
            </a:rPr>
            <a:t>нису обухваћене </a:t>
          </a:r>
          <a:r>
            <a:rPr lang="x-none" sz="1100" b="1" baseline="0">
              <a:solidFill>
                <a:srgbClr val="FF0000"/>
              </a:solidFill>
            </a:rPr>
            <a:t>кодним приручником</a:t>
          </a:r>
          <a:endParaRPr lang="x-none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"/>
  <sheetViews>
    <sheetView showGridLines="0" showZeros="0" tabSelected="1" view="pageBreakPreview" zoomScaleNormal="100" zoomScaleSheetLayoutView="100" workbookViewId="0">
      <selection activeCell="L1" sqref="L1"/>
    </sheetView>
  </sheetViews>
  <sheetFormatPr defaultRowHeight="15" x14ac:dyDescent="0.2"/>
  <cols>
    <col min="1" max="11" width="9.140625" style="3"/>
    <col min="12" max="12" width="9.28515625" style="3" customWidth="1"/>
    <col min="13" max="16384" width="9.140625" style="3"/>
  </cols>
  <sheetData>
    <row r="1" spans="1:12" s="2" customFormat="1" ht="24" customHeight="1" x14ac:dyDescent="0.2">
      <c r="A1" s="67" t="s">
        <v>97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4">
        <v>2025</v>
      </c>
    </row>
    <row r="2" spans="1:12" s="2" customFormat="1" ht="18" customHeight="1" x14ac:dyDescent="0.2">
      <c r="A2" s="70" t="s">
        <v>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1:12" s="2" customFormat="1" ht="30" customHeight="1" x14ac:dyDescent="0.2">
      <c r="A3" s="73" t="s">
        <v>230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5"/>
    </row>
    <row r="4" spans="1:12" s="2" customFormat="1" ht="30" customHeight="1" x14ac:dyDescent="0.2">
      <c r="A4" s="70" t="s">
        <v>99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2"/>
    </row>
    <row r="5" spans="1:12" s="2" customFormat="1" ht="24" customHeight="1" x14ac:dyDescent="0.2">
      <c r="A5" s="76" t="s">
        <v>200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8"/>
    </row>
    <row r="6" spans="1:12" s="2" customFormat="1" ht="24" customHeight="1" x14ac:dyDescent="0.2">
      <c r="A6" s="67" t="s">
        <v>231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2" s="2" customFormat="1" ht="36" customHeight="1" x14ac:dyDescent="0.2">
      <c r="A7" s="70" t="s">
        <v>181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2"/>
    </row>
    <row r="8" spans="1:12" s="2" customFormat="1" ht="54" customHeight="1" x14ac:dyDescent="0.2">
      <c r="A8" s="70" t="s">
        <v>179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2"/>
    </row>
    <row r="9" spans="1:12" s="2" customFormat="1" ht="36" customHeight="1" x14ac:dyDescent="0.2">
      <c r="A9" s="70" t="s">
        <v>265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1:12" s="2" customFormat="1" ht="18" customHeight="1" x14ac:dyDescent="0.2">
      <c r="A10" s="79" t="s">
        <v>24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1"/>
    </row>
    <row r="11" spans="1:12" s="2" customFormat="1" ht="18" customHeight="1" x14ac:dyDescent="0.2">
      <c r="A11" s="82" t="s">
        <v>25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4"/>
    </row>
    <row r="12" spans="1:12" s="2" customFormat="1" ht="18" customHeight="1" x14ac:dyDescent="0.2">
      <c r="A12" s="85" t="s">
        <v>27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2" s="2" customFormat="1" ht="18" customHeight="1" x14ac:dyDescent="0.2">
      <c r="A13" s="88" t="s">
        <v>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2" s="2" customFormat="1" ht="18" customHeight="1" x14ac:dyDescent="0.2">
      <c r="A14" s="91" t="s">
        <v>26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5"/>
    </row>
    <row r="15" spans="1:12" s="2" customFormat="1" ht="18" customHeight="1" x14ac:dyDescent="0.2">
      <c r="A15" s="92" t="s">
        <v>264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4"/>
    </row>
    <row r="16" spans="1:12" s="2" customFormat="1" ht="18" customHeight="1" x14ac:dyDescent="0.2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2"/>
    </row>
    <row r="17" spans="1:12" s="2" customFormat="1" ht="18" customHeight="1" x14ac:dyDescent="0.2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2"/>
    </row>
    <row r="18" spans="1:12" s="2" customFormat="1" ht="18" customHeight="1" x14ac:dyDescent="0.2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/>
    </row>
  </sheetData>
  <sheetProtection password="CD09" sheet="1" selectLockedCells="1" selectUnlockedCells="1"/>
  <mergeCells count="18">
    <mergeCell ref="A14:L14"/>
    <mergeCell ref="A15:L15"/>
    <mergeCell ref="A16:L16"/>
    <mergeCell ref="A17:L17"/>
    <mergeCell ref="A18:L18"/>
    <mergeCell ref="A10:L10"/>
    <mergeCell ref="A11:L11"/>
    <mergeCell ref="A12:L12"/>
    <mergeCell ref="A13:L13"/>
    <mergeCell ref="A7:L7"/>
    <mergeCell ref="A8:L8"/>
    <mergeCell ref="A9:L9"/>
    <mergeCell ref="A6:L6"/>
    <mergeCell ref="A1:K1"/>
    <mergeCell ref="A2:L2"/>
    <mergeCell ref="A3:L3"/>
    <mergeCell ref="A4:L4"/>
    <mergeCell ref="A5:L5"/>
  </mergeCells>
  <pageMargins left="0.7" right="0.7" top="0.75" bottom="0.75" header="0.3" footer="0.3"/>
  <pageSetup paperSize="9" scale="81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H55"/>
  <sheetViews>
    <sheetView showGridLines="0" showZeros="0" view="pageBreakPreview" zoomScaleNormal="100" zoomScaleSheetLayoutView="100" workbookViewId="0">
      <pane ySplit="6" topLeftCell="A7" activePane="bottomLeft" state="frozen"/>
      <selection pane="bottomLeft" activeCell="C8" sqref="C8:F8"/>
    </sheetView>
  </sheetViews>
  <sheetFormatPr defaultRowHeight="12.75" x14ac:dyDescent="0.2"/>
  <cols>
    <col min="1" max="1" width="20.7109375" style="21" customWidth="1"/>
    <col min="2" max="2" width="27.7109375" style="21" customWidth="1"/>
    <col min="3" max="3" width="12.7109375" style="21" customWidth="1"/>
    <col min="4" max="4" width="15.7109375" style="21" customWidth="1"/>
    <col min="5" max="5" width="22.7109375" style="21" customWidth="1"/>
    <col min="6" max="6" width="18.7109375" style="21" customWidth="1"/>
    <col min="7" max="7" width="4.7109375" style="21" customWidth="1"/>
    <col min="8" max="16384" width="9.140625" style="21"/>
  </cols>
  <sheetData>
    <row r="1" spans="1:8" ht="33" customHeight="1" x14ac:dyDescent="0.2">
      <c r="A1" s="108" t="s">
        <v>0</v>
      </c>
      <c r="B1" s="108"/>
      <c r="C1" s="108"/>
      <c r="D1" s="108"/>
      <c r="E1" s="108"/>
      <c r="F1" s="108"/>
    </row>
    <row r="2" spans="1:8" ht="42" customHeight="1" x14ac:dyDescent="0.2">
      <c r="A2" s="109" t="s">
        <v>263</v>
      </c>
      <c r="B2" s="109"/>
      <c r="C2" s="109"/>
      <c r="D2" s="109"/>
      <c r="E2" s="109"/>
      <c r="F2" s="109"/>
    </row>
    <row r="3" spans="1:8" ht="21" customHeight="1" x14ac:dyDescent="0.2">
      <c r="A3" s="113" t="s">
        <v>282</v>
      </c>
      <c r="B3" s="113"/>
      <c r="C3" s="113"/>
      <c r="D3" s="113"/>
      <c r="E3" s="113"/>
      <c r="F3" s="113"/>
    </row>
    <row r="4" spans="1:8" ht="12" customHeight="1" thickBot="1" x14ac:dyDescent="0.25">
      <c r="A4" s="133"/>
      <c r="B4" s="133"/>
      <c r="C4" s="133"/>
      <c r="D4" s="133"/>
      <c r="E4" s="133"/>
      <c r="F4" s="133"/>
    </row>
    <row r="5" spans="1:8" ht="45" customHeight="1" thickBot="1" x14ac:dyDescent="0.25">
      <c r="A5" s="116" t="s">
        <v>232</v>
      </c>
      <c r="B5" s="117"/>
      <c r="C5" s="117"/>
      <c r="D5" s="117"/>
      <c r="E5" s="117"/>
      <c r="F5" s="118"/>
    </row>
    <row r="6" spans="1:8" ht="12" customHeight="1" thickBot="1" x14ac:dyDescent="0.25">
      <c r="A6" s="142"/>
      <c r="B6" s="142"/>
      <c r="C6" s="142"/>
      <c r="D6" s="142"/>
      <c r="E6" s="142"/>
      <c r="F6" s="142"/>
    </row>
    <row r="7" spans="1:8" ht="39" customHeight="1" thickBot="1" x14ac:dyDescent="0.25">
      <c r="A7" s="116" t="s">
        <v>1</v>
      </c>
      <c r="B7" s="117"/>
      <c r="C7" s="117"/>
      <c r="D7" s="117"/>
      <c r="E7" s="117"/>
      <c r="F7" s="118"/>
    </row>
    <row r="8" spans="1:8" ht="48" customHeight="1" x14ac:dyDescent="0.2">
      <c r="A8" s="114" t="s">
        <v>98</v>
      </c>
      <c r="B8" s="115"/>
      <c r="C8" s="143"/>
      <c r="D8" s="144"/>
      <c r="E8" s="144"/>
      <c r="F8" s="145"/>
    </row>
    <row r="9" spans="1:8" ht="22.5" customHeight="1" x14ac:dyDescent="0.2">
      <c r="A9" s="126" t="s">
        <v>2</v>
      </c>
      <c r="B9" s="22" t="s">
        <v>3</v>
      </c>
      <c r="C9" s="110"/>
      <c r="D9" s="111"/>
      <c r="E9" s="111"/>
      <c r="F9" s="112"/>
    </row>
    <row r="10" spans="1:8" ht="22.5" customHeight="1" x14ac:dyDescent="0.2">
      <c r="A10" s="127"/>
      <c r="B10" s="22" t="s">
        <v>31</v>
      </c>
      <c r="C10" s="110"/>
      <c r="D10" s="111"/>
      <c r="E10" s="111"/>
      <c r="F10" s="112"/>
    </row>
    <row r="11" spans="1:8" ht="22.5" customHeight="1" x14ac:dyDescent="0.2">
      <c r="A11" s="127"/>
      <c r="B11" s="22" t="s">
        <v>4</v>
      </c>
      <c r="C11" s="110"/>
      <c r="D11" s="111"/>
      <c r="E11" s="111"/>
      <c r="F11" s="112"/>
    </row>
    <row r="12" spans="1:8" ht="22.5" customHeight="1" x14ac:dyDescent="0.2">
      <c r="A12" s="127"/>
      <c r="B12" s="22" t="s">
        <v>32</v>
      </c>
      <c r="C12" s="4"/>
      <c r="D12" s="51" t="s">
        <v>30</v>
      </c>
      <c r="E12" s="111"/>
      <c r="F12" s="112"/>
    </row>
    <row r="13" spans="1:8" ht="45" customHeight="1" x14ac:dyDescent="0.2">
      <c r="A13" s="23" t="s">
        <v>5</v>
      </c>
      <c r="B13" s="22" t="s">
        <v>6</v>
      </c>
      <c r="C13" s="123"/>
      <c r="D13" s="124"/>
      <c r="E13" s="124"/>
      <c r="F13" s="125"/>
      <c r="G13" s="10"/>
    </row>
    <row r="14" spans="1:8" ht="22.5" customHeight="1" x14ac:dyDescent="0.2">
      <c r="A14" s="126" t="s">
        <v>7</v>
      </c>
      <c r="B14" s="22" t="s">
        <v>9</v>
      </c>
      <c r="C14" s="110"/>
      <c r="D14" s="111"/>
      <c r="E14" s="111"/>
      <c r="F14" s="112"/>
      <c r="H14" s="24"/>
    </row>
    <row r="15" spans="1:8" ht="22.5" customHeight="1" x14ac:dyDescent="0.2">
      <c r="A15" s="127"/>
      <c r="B15" s="22" t="s">
        <v>8</v>
      </c>
      <c r="C15" s="110"/>
      <c r="D15" s="111"/>
      <c r="E15" s="111"/>
      <c r="F15" s="112"/>
    </row>
    <row r="16" spans="1:8" ht="45" customHeight="1" x14ac:dyDescent="0.2">
      <c r="A16" s="137"/>
      <c r="B16" s="22" t="s">
        <v>6</v>
      </c>
      <c r="C16" s="123"/>
      <c r="D16" s="124"/>
      <c r="E16" s="124"/>
      <c r="F16" s="125"/>
    </row>
    <row r="17" spans="1:6" ht="22.5" customHeight="1" x14ac:dyDescent="0.2">
      <c r="A17" s="126" t="s">
        <v>10</v>
      </c>
      <c r="B17" s="22" t="s">
        <v>11</v>
      </c>
      <c r="C17" s="146"/>
      <c r="D17" s="147"/>
      <c r="E17" s="147"/>
      <c r="F17" s="148"/>
    </row>
    <row r="18" spans="1:6" ht="22.5" customHeight="1" x14ac:dyDescent="0.2">
      <c r="A18" s="127"/>
      <c r="B18" s="22" t="s">
        <v>12</v>
      </c>
      <c r="C18" s="129"/>
      <c r="D18" s="130"/>
      <c r="E18" s="130"/>
      <c r="F18" s="131"/>
    </row>
    <row r="19" spans="1:6" ht="39" customHeight="1" x14ac:dyDescent="0.2">
      <c r="A19" s="137"/>
      <c r="B19" s="22" t="s">
        <v>13</v>
      </c>
      <c r="C19" s="157"/>
      <c r="D19" s="158"/>
      <c r="E19" s="158"/>
      <c r="F19" s="159"/>
    </row>
    <row r="20" spans="1:6" ht="27" customHeight="1" thickBot="1" x14ac:dyDescent="0.25">
      <c r="A20" s="153" t="s">
        <v>14</v>
      </c>
      <c r="B20" s="154"/>
      <c r="C20" s="11" t="s">
        <v>100</v>
      </c>
      <c r="D20" s="135"/>
      <c r="E20" s="135"/>
      <c r="F20" s="136"/>
    </row>
    <row r="21" spans="1:6" ht="21" customHeight="1" x14ac:dyDescent="0.2">
      <c r="A21" s="140" t="str">
        <f>IF(E26=0,"Попуни обрасце са локацијама. Површина и динарски износи ће бити аутоматски унети","")</f>
        <v>Попуни обрасце са локацијама. Површина и динарски износи ће бити аутоматски унети</v>
      </c>
      <c r="B21" s="140"/>
      <c r="C21" s="140"/>
      <c r="D21" s="140"/>
      <c r="E21" s="140"/>
      <c r="F21" s="140"/>
    </row>
    <row r="22" spans="1:6" ht="24" customHeight="1" x14ac:dyDescent="0.2">
      <c r="A22" s="150" t="s">
        <v>236</v>
      </c>
      <c r="B22" s="151"/>
      <c r="C22" s="151"/>
      <c r="D22" s="152"/>
      <c r="E22" s="27">
        <f>'Локације по ОГШ'!I44+'Локације по ОГШ'!AK44</f>
        <v>0</v>
      </c>
      <c r="F22" s="26" t="s">
        <v>203</v>
      </c>
    </row>
    <row r="23" spans="1:6" ht="24" customHeight="1" x14ac:dyDescent="0.2">
      <c r="A23" s="150" t="s">
        <v>199</v>
      </c>
      <c r="B23" s="151"/>
      <c r="C23" s="151"/>
      <c r="D23" s="152"/>
      <c r="E23" s="27">
        <f>'Локације по ОГШ'!J44+'Локације по ОГШ'!AL44</f>
        <v>0</v>
      </c>
      <c r="F23" s="26" t="s">
        <v>15</v>
      </c>
    </row>
    <row r="24" spans="1:6" ht="24" customHeight="1" x14ac:dyDescent="0.2">
      <c r="A24" s="155" t="s">
        <v>198</v>
      </c>
      <c r="B24" s="156"/>
      <c r="C24" s="156"/>
      <c r="D24" s="52" t="e">
        <f>(E23-E26)/E23</f>
        <v>#DIV/0!</v>
      </c>
      <c r="E24" s="27">
        <f>E23-E26</f>
        <v>0</v>
      </c>
      <c r="F24" s="26" t="s">
        <v>15</v>
      </c>
    </row>
    <row r="25" spans="1:6" ht="24" customHeight="1" x14ac:dyDescent="0.2">
      <c r="A25" s="150" t="s">
        <v>197</v>
      </c>
      <c r="B25" s="151"/>
      <c r="C25" s="151"/>
      <c r="D25" s="152"/>
      <c r="E25" s="27">
        <f>E22*150000</f>
        <v>0</v>
      </c>
      <c r="F25" s="26" t="s">
        <v>15</v>
      </c>
    </row>
    <row r="26" spans="1:6" ht="48" customHeight="1" thickBot="1" x14ac:dyDescent="0.25">
      <c r="A26" s="138" t="s">
        <v>245</v>
      </c>
      <c r="B26" s="139"/>
      <c r="C26" s="139"/>
      <c r="D26" s="53" t="e">
        <f>E26/E23</f>
        <v>#DIV/0!</v>
      </c>
      <c r="E26" s="28">
        <f>IF(('Локације по ОГШ'!T44+'Локације по ОГШ'!AV44)=0,'Локације по ОГШ'!L44+'Локације по ОГШ'!AN44,0)</f>
        <v>0</v>
      </c>
      <c r="F26" s="50" t="s">
        <v>15</v>
      </c>
    </row>
    <row r="27" spans="1:6" ht="14.25" customHeight="1" x14ac:dyDescent="0.2">
      <c r="A27" s="141"/>
      <c r="B27" s="141"/>
      <c r="C27" s="141"/>
      <c r="D27" s="141"/>
      <c r="E27" s="141"/>
      <c r="F27" s="141"/>
    </row>
    <row r="28" spans="1:6" ht="24" customHeight="1" x14ac:dyDescent="0.2">
      <c r="A28" s="149">
        <f>C10</f>
        <v>0</v>
      </c>
      <c r="B28" s="149"/>
      <c r="C28" s="132" t="s">
        <v>22</v>
      </c>
      <c r="D28" s="132"/>
      <c r="E28" s="134">
        <f>C14</f>
        <v>0</v>
      </c>
      <c r="F28" s="134"/>
    </row>
    <row r="29" spans="1:6" ht="24" customHeight="1" x14ac:dyDescent="0.2">
      <c r="A29" s="66"/>
      <c r="B29" s="25" t="str">
        <f>IF(A29="","&lt; унеси датум","")</f>
        <v>&lt; унеси датум</v>
      </c>
      <c r="C29" s="132"/>
      <c r="D29" s="132"/>
      <c r="E29" s="134">
        <f>C15</f>
        <v>0</v>
      </c>
      <c r="F29" s="134"/>
    </row>
    <row r="30" spans="1:6" ht="39" customHeight="1" thickBot="1" x14ac:dyDescent="0.25">
      <c r="A30" s="133"/>
      <c r="B30" s="133"/>
      <c r="C30" s="132"/>
      <c r="D30" s="132"/>
      <c r="E30" s="128"/>
      <c r="F30" s="128"/>
    </row>
    <row r="31" spans="1:6" s="10" customFormat="1" ht="21" customHeight="1" x14ac:dyDescent="0.2">
      <c r="A31" s="119" t="s">
        <v>201</v>
      </c>
      <c r="B31" s="120"/>
      <c r="C31" s="59">
        <f>IF(E24=0,0,IF(ROUND(D24*100,0)&gt;20,20,ROUND(D24*100,0)))</f>
        <v>0</v>
      </c>
      <c r="D31" s="95" t="s">
        <v>241</v>
      </c>
      <c r="E31" s="96"/>
      <c r="F31" s="97"/>
    </row>
    <row r="32" spans="1:6" s="10" customFormat="1" ht="21" customHeight="1" x14ac:dyDescent="0.2">
      <c r="A32" s="121" t="s">
        <v>202</v>
      </c>
      <c r="B32" s="122"/>
      <c r="C32" s="60">
        <f>G36</f>
        <v>20</v>
      </c>
      <c r="D32" s="98"/>
      <c r="E32" s="99"/>
      <c r="F32" s="100"/>
    </row>
    <row r="33" spans="1:7" s="10" customFormat="1" ht="21" customHeight="1" x14ac:dyDescent="0.2">
      <c r="A33" s="106" t="s">
        <v>233</v>
      </c>
      <c r="B33" s="107"/>
      <c r="C33" s="61">
        <f>IF(E22&gt;50,40,IF(E22&gt;30,30,IF(E22&gt;10,20,10)))</f>
        <v>10</v>
      </c>
      <c r="D33" s="98"/>
      <c r="E33" s="99"/>
      <c r="F33" s="100"/>
    </row>
    <row r="34" spans="1:7" s="10" customFormat="1" ht="45.75" customHeight="1" thickBot="1" x14ac:dyDescent="0.25">
      <c r="A34" s="104" t="s">
        <v>240</v>
      </c>
      <c r="B34" s="105"/>
      <c r="C34" s="58">
        <f>SUM(C31:C33)</f>
        <v>30</v>
      </c>
      <c r="D34" s="101"/>
      <c r="E34" s="102"/>
      <c r="F34" s="103"/>
    </row>
    <row r="36" spans="1:7" x14ac:dyDescent="0.2">
      <c r="A36" s="21">
        <f>COUNTIF(C38:C51,C36)</f>
        <v>0</v>
      </c>
      <c r="B36" s="10" t="s">
        <v>227</v>
      </c>
      <c r="C36" s="56">
        <f>C$18</f>
        <v>0</v>
      </c>
      <c r="D36" s="21" t="e">
        <f>VLOOKUP($C36,$C38:$F51,2,FALSE)</f>
        <v>#N/A</v>
      </c>
      <c r="E36" s="21" t="e">
        <f>VLOOKUP($C36,$C38:$F51,3,FALSE)</f>
        <v>#N/A</v>
      </c>
      <c r="F36" s="21" t="e">
        <f>VLOOKUP($C36,$C38:$F51,4,FALSE)</f>
        <v>#N/A</v>
      </c>
      <c r="G36" s="21">
        <f>IF(A36=0,20,IF(F36=1,15,IF(F36=2,10,IF(F36&gt;=3,5,0))))</f>
        <v>20</v>
      </c>
    </row>
    <row r="37" spans="1:7" x14ac:dyDescent="0.2">
      <c r="C37" s="10" t="s">
        <v>226</v>
      </c>
      <c r="D37" s="10" t="s">
        <v>225</v>
      </c>
      <c r="E37" s="10" t="s">
        <v>224</v>
      </c>
      <c r="F37" s="10" t="s">
        <v>229</v>
      </c>
      <c r="G37" s="10" t="s">
        <v>228</v>
      </c>
    </row>
    <row r="38" spans="1:7" x14ac:dyDescent="0.2">
      <c r="C38" s="55">
        <v>100726750</v>
      </c>
      <c r="D38" s="21" t="s">
        <v>234</v>
      </c>
      <c r="E38" s="10" t="s">
        <v>235</v>
      </c>
      <c r="F38" s="10">
        <v>0</v>
      </c>
    </row>
    <row r="39" spans="1:7" x14ac:dyDescent="0.2">
      <c r="C39" s="55">
        <v>101162350</v>
      </c>
      <c r="D39" s="21" t="s">
        <v>219</v>
      </c>
      <c r="E39" s="10" t="s">
        <v>218</v>
      </c>
      <c r="F39" s="10"/>
    </row>
    <row r="40" spans="1:7" x14ac:dyDescent="0.2">
      <c r="C40" s="55">
        <v>101429561</v>
      </c>
      <c r="D40" s="54" t="s">
        <v>205</v>
      </c>
      <c r="E40" s="10" t="s">
        <v>204</v>
      </c>
      <c r="F40" s="10">
        <v>0</v>
      </c>
    </row>
    <row r="41" spans="1:7" x14ac:dyDescent="0.2">
      <c r="C41" s="21">
        <v>101636567</v>
      </c>
      <c r="D41" s="21" t="s">
        <v>223</v>
      </c>
      <c r="E41" s="10" t="s">
        <v>222</v>
      </c>
      <c r="F41" s="10">
        <v>4</v>
      </c>
      <c r="G41" s="10"/>
    </row>
    <row r="42" spans="1:7" x14ac:dyDescent="0.2">
      <c r="C42" s="21">
        <v>102013894</v>
      </c>
      <c r="D42" s="21" t="s">
        <v>255</v>
      </c>
      <c r="E42" s="10" t="s">
        <v>254</v>
      </c>
      <c r="F42" s="10"/>
    </row>
    <row r="43" spans="1:7" x14ac:dyDescent="0.2">
      <c r="C43" s="55">
        <v>102094162</v>
      </c>
      <c r="D43" s="21" t="s">
        <v>221</v>
      </c>
      <c r="E43" s="10" t="s">
        <v>220</v>
      </c>
      <c r="F43" s="10"/>
    </row>
    <row r="44" spans="1:7" x14ac:dyDescent="0.2">
      <c r="C44" s="55">
        <v>102145049</v>
      </c>
      <c r="D44" s="21" t="s">
        <v>215</v>
      </c>
      <c r="E44" s="10" t="s">
        <v>214</v>
      </c>
      <c r="F44" s="10">
        <v>1</v>
      </c>
    </row>
    <row r="45" spans="1:7" x14ac:dyDescent="0.2">
      <c r="C45" s="55">
        <v>102689206</v>
      </c>
      <c r="D45" s="21" t="s">
        <v>211</v>
      </c>
      <c r="E45" s="10" t="s">
        <v>210</v>
      </c>
      <c r="F45" s="10">
        <v>1</v>
      </c>
    </row>
    <row r="46" spans="1:7" x14ac:dyDescent="0.2">
      <c r="C46" s="55">
        <v>104706702</v>
      </c>
      <c r="D46" s="21" t="s">
        <v>207</v>
      </c>
      <c r="E46" s="10" t="s">
        <v>206</v>
      </c>
      <c r="F46" s="10">
        <v>1</v>
      </c>
    </row>
    <row r="47" spans="1:7" x14ac:dyDescent="0.2">
      <c r="C47" s="55">
        <v>106909144</v>
      </c>
      <c r="D47" s="21" t="s">
        <v>217</v>
      </c>
      <c r="E47" s="10" t="s">
        <v>216</v>
      </c>
      <c r="F47" s="10">
        <v>1</v>
      </c>
    </row>
    <row r="48" spans="1:7" x14ac:dyDescent="0.2">
      <c r="C48" s="55">
        <v>107605756</v>
      </c>
      <c r="D48" s="21" t="s">
        <v>213</v>
      </c>
      <c r="E48" s="10" t="s">
        <v>212</v>
      </c>
      <c r="F48" s="10">
        <v>0</v>
      </c>
    </row>
    <row r="49" spans="3:6" x14ac:dyDescent="0.2">
      <c r="C49" s="55">
        <v>108812135</v>
      </c>
      <c r="D49" s="21" t="s">
        <v>209</v>
      </c>
      <c r="E49" s="10" t="s">
        <v>208</v>
      </c>
      <c r="F49" s="10"/>
    </row>
    <row r="50" spans="3:6" x14ac:dyDescent="0.2">
      <c r="C50" s="55">
        <v>110384455</v>
      </c>
      <c r="D50" s="64" t="s">
        <v>243</v>
      </c>
      <c r="E50" s="10" t="s">
        <v>244</v>
      </c>
      <c r="F50" s="10">
        <v>1</v>
      </c>
    </row>
    <row r="51" spans="3:6" x14ac:dyDescent="0.2">
      <c r="F51" s="21">
        <v>0</v>
      </c>
    </row>
    <row r="55" spans="3:6" x14ac:dyDescent="0.2">
      <c r="F55" s="21">
        <v>0</v>
      </c>
    </row>
  </sheetData>
  <sheetProtection algorithmName="SHA-512" hashValue="y2ChZZGDP2mihES1U8kbhhLgAJ4R4qe4k/oMEPmGkLCfPXxMG4LU/s5lchegHXEVSV8g9kvTYjXFDMtIFs5gPA==" saltValue="0kofv/XFgLMA/t0uosghTQ==" spinCount="100000" sheet="1" selectLockedCells="1"/>
  <dataConsolidate/>
  <mergeCells count="43">
    <mergeCell ref="E28:F28"/>
    <mergeCell ref="C19:F19"/>
    <mergeCell ref="A22:D22"/>
    <mergeCell ref="A4:F4"/>
    <mergeCell ref="A6:F6"/>
    <mergeCell ref="C8:F8"/>
    <mergeCell ref="C14:F14"/>
    <mergeCell ref="C15:F15"/>
    <mergeCell ref="E12:F12"/>
    <mergeCell ref="A7:F7"/>
    <mergeCell ref="A14:A16"/>
    <mergeCell ref="E30:F30"/>
    <mergeCell ref="C18:F18"/>
    <mergeCell ref="C28:D30"/>
    <mergeCell ref="A30:B30"/>
    <mergeCell ref="E29:F29"/>
    <mergeCell ref="D20:F20"/>
    <mergeCell ref="A17:A19"/>
    <mergeCell ref="A26:C26"/>
    <mergeCell ref="A21:F21"/>
    <mergeCell ref="A27:F27"/>
    <mergeCell ref="C17:F17"/>
    <mergeCell ref="A28:B28"/>
    <mergeCell ref="A25:D25"/>
    <mergeCell ref="A20:B20"/>
    <mergeCell ref="A24:C24"/>
    <mergeCell ref="A23:D23"/>
    <mergeCell ref="D31:F34"/>
    <mergeCell ref="A34:B34"/>
    <mergeCell ref="A33:B33"/>
    <mergeCell ref="A1:F1"/>
    <mergeCell ref="A2:F2"/>
    <mergeCell ref="C10:F10"/>
    <mergeCell ref="C11:F11"/>
    <mergeCell ref="A3:F3"/>
    <mergeCell ref="A8:B8"/>
    <mergeCell ref="A5:F5"/>
    <mergeCell ref="A31:B31"/>
    <mergeCell ref="A32:B32"/>
    <mergeCell ref="C13:F13"/>
    <mergeCell ref="A9:A12"/>
    <mergeCell ref="C16:F16"/>
    <mergeCell ref="C9:F9"/>
  </mergeCells>
  <phoneticPr fontId="9" type="noConversion"/>
  <conditionalFormatting sqref="E22:E25">
    <cfRule type="expression" dxfId="8" priority="76" stopIfTrue="1">
      <formula>$E$23&lt;$E$26</formula>
    </cfRule>
  </conditionalFormatting>
  <conditionalFormatting sqref="A21:F21">
    <cfRule type="containsText" dxfId="7" priority="3" stopIfTrue="1" operator="containsText" text="Попуни">
      <formula>NOT(ISERROR(SEARCH("Попуни",A21)))</formula>
    </cfRule>
  </conditionalFormatting>
  <conditionalFormatting sqref="B29">
    <cfRule type="containsText" dxfId="6" priority="1" stopIfTrue="1" operator="containsText" text="&lt; Унеси датум">
      <formula>NOT(ISERROR(SEARCH("&lt; Унеси датум",B29)))</formula>
    </cfRule>
  </conditionalFormatting>
  <dataValidations count="12">
    <dataValidation type="textLength" operator="lessThanOrEqual" allowBlank="1" showInputMessage="1" showErrorMessage="1" error="Може се унети само текст до 100 карактера!" sqref="C8:F8">
      <formula1>100</formula1>
    </dataValidation>
    <dataValidation type="textLength" operator="lessThanOrEqual" allowBlank="1" showInputMessage="1" showErrorMessage="1" error="Може се унети само текст до 60 карактера!" sqref="C9:F11">
      <formula1>60</formula1>
    </dataValidation>
    <dataValidation type="whole" allowBlank="1" showInputMessage="1" showErrorMessage="1" error="Може се унети само петоцифрени број!" sqref="C12">
      <formula1>10000</formula1>
      <formula2>99999</formula2>
    </dataValidation>
    <dataValidation type="textLength" operator="lessThanOrEqual" allowBlank="1" showInputMessage="1" showErrorMessage="1" error="Може се унети само текст до 25 карактера!" sqref="E12:F12">
      <formula1>25</formula1>
    </dataValidation>
    <dataValidation type="textLength" operator="lessThanOrEqual" allowBlank="1" showInputMessage="1" showErrorMessage="1" error="Може се унети само до 100 карактера!" sqref="C13:F13 C16:F16">
      <formula1>100</formula1>
    </dataValidation>
    <dataValidation type="textLength" operator="lessThanOrEqual" allowBlank="1" showInputMessage="1" showErrorMessage="1" error="Може се унети само текст до 50 карактера!" sqref="C14:F15">
      <formula1>50</formula1>
    </dataValidation>
    <dataValidation type="textLength" operator="equal" showInputMessage="1" showErrorMessage="1" error="Мора се унети тачно 8 карактера. Ако матични број почиње са 0, она се мора унети!" sqref="C17:F17">
      <formula1>8</formula1>
    </dataValidation>
    <dataValidation type="textLength" operator="equal" showInputMessage="1" showErrorMessage="1" error="Мора се унети тачно 9 карактера!" sqref="C18:F18">
      <formula1>9</formula1>
    </dataValidation>
    <dataValidation type="textLength" operator="equal" allowBlank="1" showInputMessage="1" showErrorMessage="1" error="Мора се унети тачно 5 карактера. Ако број почиње са 0, она се мора унети!" sqref="C19:F19">
      <formula1>5</formula1>
    </dataValidation>
    <dataValidation type="textLength" operator="lessThanOrEqual" allowBlank="1" showInputMessage="1" showErrorMessage="1" error="Може се унети највише 30 карактера!" sqref="C20:F20">
      <formula1>30</formula1>
    </dataValidation>
    <dataValidation type="whole" operator="greaterThanOrEqual" showInputMessage="1" showErrorMessage="1" error="Укупна вредност не може бити мања од износа који се тражи конкурсом!" sqref="E22">
      <formula1>C26</formula1>
    </dataValidation>
    <dataValidation type="whole" operator="greaterThanOrEqual" showInputMessage="1" showErrorMessage="1" error="Укупна вредност не може бити мања од износа који се тражи конкурсом!" sqref="E23">
      <formula1>E26</formula1>
    </dataValidation>
  </dataValidations>
  <printOptions horizontalCentered="1"/>
  <pageMargins left="0.74803149606299213" right="0.74803149606299213" top="0.59055118110236227" bottom="0.59055118110236227" header="0.51181102362204722" footer="0.51181102362204722"/>
  <pageSetup paperSize="9" scale="74" orientation="portrait" blackAndWhite="1" horizontalDpi="4294967294" verticalDpi="429496729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Z165"/>
  <sheetViews>
    <sheetView showGridLines="0" showZeros="0" view="pageBreakPreview" zoomScaleNormal="100" zoomScaleSheetLayoutView="100" workbookViewId="0">
      <pane ySplit="7" topLeftCell="A8" activePane="bottomLeft" state="frozen"/>
      <selection pane="bottomLeft" activeCell="D8" sqref="D8"/>
    </sheetView>
  </sheetViews>
  <sheetFormatPr defaultRowHeight="12.75" x14ac:dyDescent="0.2"/>
  <cols>
    <col min="1" max="1" width="3.7109375" style="6" customWidth="1"/>
    <col min="2" max="3" width="4.7109375" style="6" customWidth="1"/>
    <col min="4" max="4" width="6.7109375" style="6" customWidth="1"/>
    <col min="5" max="5" width="40.7109375" style="6" customWidth="1"/>
    <col min="6" max="7" width="4.7109375" style="6" customWidth="1"/>
    <col min="8" max="9" width="7.7109375" style="6" customWidth="1"/>
    <col min="10" max="10" width="12.7109375" style="6" customWidth="1"/>
    <col min="11" max="11" width="11.7109375" style="6" customWidth="1"/>
    <col min="12" max="12" width="13.7109375" style="6" customWidth="1"/>
    <col min="13" max="13" width="4.7109375" style="6" customWidth="1"/>
    <col min="14" max="29" width="9.140625" style="6" hidden="1" customWidth="1"/>
    <col min="30" max="30" width="3.7109375" style="6" customWidth="1"/>
    <col min="31" max="32" width="4.7109375" style="6" customWidth="1"/>
    <col min="33" max="33" width="46.7109375" style="6" customWidth="1"/>
    <col min="34" max="35" width="4.7109375" style="6" customWidth="1"/>
    <col min="36" max="37" width="7.7109375" style="6" customWidth="1"/>
    <col min="38" max="38" width="12.7109375" style="6" customWidth="1"/>
    <col min="39" max="39" width="11.7109375" style="6" customWidth="1"/>
    <col min="40" max="40" width="13.7109375" style="6" customWidth="1"/>
    <col min="41" max="41" width="4.7109375" style="6" customWidth="1"/>
    <col min="42" max="52" width="9.140625" style="6" hidden="1" customWidth="1"/>
    <col min="53" max="81" width="9.140625" style="6" customWidth="1"/>
    <col min="82" max="16384" width="9.140625" style="6"/>
  </cols>
  <sheetData>
    <row r="1" spans="1:48" ht="36" customHeight="1" x14ac:dyDescent="0.2">
      <c r="A1" s="163" t="str">
        <f>MID(Пријава!A2,4,150)</f>
        <v>Kонкурс за доделу средстава из Годишњег програма коришћења средстава
из Буџетског фонда за шуме АП Војводине за 2025. годину</v>
      </c>
      <c r="B1" s="163"/>
      <c r="C1" s="163"/>
      <c r="D1" s="163"/>
      <c r="E1" s="163"/>
      <c r="F1" s="163"/>
      <c r="G1" s="163"/>
      <c r="H1" s="163"/>
      <c r="I1" s="163"/>
      <c r="J1" s="163"/>
      <c r="K1" s="160" t="s">
        <v>101</v>
      </c>
      <c r="L1" s="160"/>
      <c r="M1" s="29"/>
      <c r="N1" s="30"/>
      <c r="AD1" s="163" t="str">
        <f>A1</f>
        <v>Kонкурс за доделу средстава из Годишњег програма коришћења средстава
из Буџетског фонда за шуме АП Војводине за 2025. годину</v>
      </c>
      <c r="AE1" s="163"/>
      <c r="AF1" s="163"/>
      <c r="AG1" s="163"/>
      <c r="AH1" s="163"/>
      <c r="AI1" s="163"/>
      <c r="AJ1" s="163"/>
      <c r="AK1" s="163"/>
      <c r="AL1" s="163"/>
      <c r="AM1" s="160" t="s">
        <v>101</v>
      </c>
      <c r="AN1" s="160"/>
      <c r="AO1" s="29"/>
      <c r="AP1" s="30"/>
    </row>
    <row r="2" spans="1:48" ht="18" customHeight="1" x14ac:dyDescent="0.2">
      <c r="A2" s="166" t="str">
        <f>CONCATENATE("Конкурс ",Пријава!$A$3,".")</f>
        <v>Конкурс објављен 13.08.2025. године.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29"/>
      <c r="N2" s="30"/>
      <c r="AD2" s="166" t="str">
        <f>CONCATENATE("Конкурс ",Пријава!$A$3,".")</f>
        <v>Конкурс објављен 13.08.2025. године.</v>
      </c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29"/>
      <c r="AP2" s="30"/>
    </row>
    <row r="3" spans="1:48" ht="30.75" customHeight="1" x14ac:dyDescent="0.2">
      <c r="A3" s="194" t="s">
        <v>191</v>
      </c>
      <c r="B3" s="194"/>
      <c r="C3" s="194"/>
      <c r="D3" s="194"/>
      <c r="E3" s="194"/>
      <c r="F3" s="193">
        <f>Пријава!C8</f>
        <v>0</v>
      </c>
      <c r="G3" s="193"/>
      <c r="H3" s="193"/>
      <c r="I3" s="193"/>
      <c r="J3" s="193"/>
      <c r="K3" s="193"/>
      <c r="L3" s="193"/>
      <c r="M3" s="29"/>
      <c r="N3" s="30"/>
      <c r="AD3" s="194" t="s">
        <v>191</v>
      </c>
      <c r="AE3" s="194"/>
      <c r="AF3" s="194"/>
      <c r="AG3" s="194"/>
      <c r="AH3" s="194"/>
      <c r="AI3" s="193">
        <f>Пријава!C8</f>
        <v>0</v>
      </c>
      <c r="AJ3" s="193"/>
      <c r="AK3" s="193"/>
      <c r="AL3" s="193"/>
      <c r="AM3" s="193"/>
      <c r="AN3" s="193"/>
      <c r="AO3" s="31"/>
      <c r="AP3" s="30"/>
    </row>
    <row r="4" spans="1:48" ht="42" customHeight="1" thickBot="1" x14ac:dyDescent="0.25">
      <c r="A4" s="167" t="s">
        <v>237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29"/>
      <c r="N4" s="30"/>
      <c r="AD4" s="167" t="s">
        <v>238</v>
      </c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29"/>
      <c r="AP4" s="30"/>
    </row>
    <row r="5" spans="1:48" ht="24" customHeight="1" thickBot="1" x14ac:dyDescent="0.25">
      <c r="A5" s="170" t="s">
        <v>192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2"/>
      <c r="AD5" s="170" t="s">
        <v>192</v>
      </c>
      <c r="AE5" s="171"/>
      <c r="AF5" s="171"/>
      <c r="AG5" s="171"/>
      <c r="AH5" s="171"/>
      <c r="AI5" s="171"/>
      <c r="AJ5" s="171"/>
      <c r="AK5" s="171"/>
      <c r="AL5" s="171"/>
      <c r="AM5" s="171"/>
      <c r="AN5" s="172"/>
    </row>
    <row r="6" spans="1:48" ht="12.75" customHeight="1" x14ac:dyDescent="0.2">
      <c r="A6" s="189" t="s">
        <v>16</v>
      </c>
      <c r="B6" s="185" t="s">
        <v>112</v>
      </c>
      <c r="C6" s="186"/>
      <c r="D6" s="191" t="s">
        <v>33</v>
      </c>
      <c r="E6" s="164" t="s">
        <v>23</v>
      </c>
      <c r="F6" s="164" t="s">
        <v>17</v>
      </c>
      <c r="G6" s="168" t="s">
        <v>239</v>
      </c>
      <c r="H6" s="164" t="s">
        <v>18</v>
      </c>
      <c r="I6" s="164"/>
      <c r="J6" s="161" t="s">
        <v>194</v>
      </c>
      <c r="K6" s="161" t="s">
        <v>193</v>
      </c>
      <c r="L6" s="187" t="s">
        <v>246</v>
      </c>
      <c r="AD6" s="189" t="s">
        <v>16</v>
      </c>
      <c r="AE6" s="185" t="s">
        <v>112</v>
      </c>
      <c r="AF6" s="186"/>
      <c r="AG6" s="164" t="s">
        <v>23</v>
      </c>
      <c r="AH6" s="164" t="s">
        <v>17</v>
      </c>
      <c r="AI6" s="168" t="s">
        <v>239</v>
      </c>
      <c r="AJ6" s="164" t="s">
        <v>18</v>
      </c>
      <c r="AK6" s="164"/>
      <c r="AL6" s="161" t="s">
        <v>194</v>
      </c>
      <c r="AM6" s="161" t="s">
        <v>193</v>
      </c>
      <c r="AN6" s="187" t="s">
        <v>246</v>
      </c>
    </row>
    <row r="7" spans="1:48" ht="48.75" customHeight="1" thickBot="1" x14ac:dyDescent="0.25">
      <c r="A7" s="190"/>
      <c r="B7" s="32" t="s">
        <v>113</v>
      </c>
      <c r="C7" s="32" t="s">
        <v>114</v>
      </c>
      <c r="D7" s="192"/>
      <c r="E7" s="165"/>
      <c r="F7" s="165"/>
      <c r="G7" s="169"/>
      <c r="H7" s="34" t="s">
        <v>180</v>
      </c>
      <c r="I7" s="33" t="s">
        <v>20</v>
      </c>
      <c r="J7" s="162"/>
      <c r="K7" s="162"/>
      <c r="L7" s="188"/>
      <c r="AD7" s="190"/>
      <c r="AE7" s="32" t="s">
        <v>113</v>
      </c>
      <c r="AF7" s="32" t="s">
        <v>114</v>
      </c>
      <c r="AG7" s="165"/>
      <c r="AH7" s="165"/>
      <c r="AI7" s="169"/>
      <c r="AJ7" s="34" t="s">
        <v>19</v>
      </c>
      <c r="AK7" s="33" t="s">
        <v>20</v>
      </c>
      <c r="AL7" s="162"/>
      <c r="AM7" s="162"/>
      <c r="AN7" s="188"/>
    </row>
    <row r="8" spans="1:48" ht="20.25" customHeight="1" x14ac:dyDescent="0.2">
      <c r="A8" s="35" t="str">
        <f>IF(I8&gt;0,1,"")</f>
        <v/>
      </c>
      <c r="B8" s="36" t="str">
        <f t="shared" ref="B8:B43" si="0">IF(D8&gt;0,VLOOKUP(D8,$D$50:$H$136,3,FALSE),"")</f>
        <v/>
      </c>
      <c r="C8" s="41" t="str">
        <f t="shared" ref="C8:C43" si="1">IF(D8&gt;0,VLOOKUP(D8,$D$50:$H$136,4,FALSE),"")</f>
        <v/>
      </c>
      <c r="D8" s="8"/>
      <c r="E8" s="37" t="str">
        <f>IF(D8&gt;0,IF(C8&gt;=Упутство!$L$1,VLOOKUP(D8,D$50:E$123,2,FALSE),"Основа истекла"),"")</f>
        <v/>
      </c>
      <c r="F8" s="9"/>
      <c r="G8" s="57"/>
      <c r="H8" s="12"/>
      <c r="I8" s="18">
        <f t="shared" ref="I8:I24" si="2">ROUND(H8,2)</f>
        <v>0</v>
      </c>
      <c r="J8" s="16"/>
      <c r="K8" s="38">
        <f t="shared" ref="K8:K42" si="3">IF(J8=0,0,150000)</f>
        <v>0</v>
      </c>
      <c r="L8" s="39">
        <f>IF(H8&gt;0,IF(E8="","Назив ГЈ!",IF(F8="","Број одељења!",IF(G8="","Број чистине!",IF(J8="","Трошак изв.пр.!",IF(J8/I8&lt;K8,J8,ROUND(I8,2)*K8))))),0)</f>
        <v>0</v>
      </c>
      <c r="M8" s="15"/>
      <c r="T8" s="40">
        <f t="shared" ref="T8:T43" si="4">IF(ISTEXT(L8)=TRUE,1,0)</f>
        <v>0</v>
      </c>
      <c r="AD8" s="35" t="str">
        <f>IF(AK8&gt;0,1,"")</f>
        <v/>
      </c>
      <c r="AE8" s="36" t="str">
        <f t="shared" ref="AE8:AE43" si="5">IF($AG8=0,"",VLOOKUP($AG8,$AG$50:$AI$148,2,FALSE))</f>
        <v/>
      </c>
      <c r="AF8" s="41" t="str">
        <f>IF($AG8=0,"",IF(VLOOKUP($AG8,$AG$50:$AI$148,3,FALSE)&gt;=Упутство!$L$1,VLOOKUP($AG8,$AG$50:$AI$148,3,FALSE),"Истекла"))</f>
        <v/>
      </c>
      <c r="AG8" s="7"/>
      <c r="AH8" s="9"/>
      <c r="AI8" s="57"/>
      <c r="AJ8" s="12"/>
      <c r="AK8" s="18">
        <f t="shared" ref="AK8:AK17" si="6">ROUND(AJ8,2)</f>
        <v>0</v>
      </c>
      <c r="AL8" s="16"/>
      <c r="AM8" s="38">
        <f t="shared" ref="AM8:AM42" si="7">IF(AL8=0,0,150000)</f>
        <v>0</v>
      </c>
      <c r="AN8" s="39">
        <f>IF(AJ8&gt;0,IF(AG8="","Назив ГЈ!",IF(AH8="","Број одељења!",IF(AI8="","Број чистине!",IF(AL8="","Трошак изв.пр.!",IF(AL8/AK8&lt;AM8,AL8,ROUND(AK8,2)*AM8))))),0)</f>
        <v>0</v>
      </c>
      <c r="AO8" s="15"/>
      <c r="AV8" s="40">
        <f t="shared" ref="AV8:AV43" si="8">IF(ISTEXT(AN8)=TRUE,1,0)</f>
        <v>0</v>
      </c>
    </row>
    <row r="9" spans="1:48" ht="20.25" customHeight="1" x14ac:dyDescent="0.2">
      <c r="A9" s="42" t="str">
        <f t="shared" ref="A9:A43" si="9">IF(I9&gt;0,A8+1,"")</f>
        <v/>
      </c>
      <c r="B9" s="41" t="str">
        <f t="shared" si="0"/>
        <v/>
      </c>
      <c r="C9" s="41" t="str">
        <f t="shared" si="1"/>
        <v/>
      </c>
      <c r="D9" s="1"/>
      <c r="E9" s="37" t="str">
        <f>IF(D9&gt;0,IF(C9&gt;=Упутство!$L$1,VLOOKUP(D9,D$50:E$123,2,FALSE),"Основа истекла"),"")</f>
        <v/>
      </c>
      <c r="F9" s="5"/>
      <c r="G9" s="65"/>
      <c r="H9" s="12"/>
      <c r="I9" s="19">
        <f t="shared" si="2"/>
        <v>0</v>
      </c>
      <c r="J9" s="17"/>
      <c r="K9" s="38">
        <f t="shared" si="3"/>
        <v>0</v>
      </c>
      <c r="L9" s="39">
        <f>IF(H9&gt;0,IF(H8="","Попуни редом!",IF(E9="","Назив ГЈ!",IF(F9="","Број одељења!",IF(G9="","Број чистине!",IF(J9="","Трошак изв.пр.!",IF(J9/I9&lt;K9,J9,ROUND(I9,2)*K9)))))),0)</f>
        <v>0</v>
      </c>
      <c r="T9" s="40">
        <f t="shared" si="4"/>
        <v>0</v>
      </c>
      <c r="AD9" s="42" t="str">
        <f t="shared" ref="AD9:AD43" si="10">IF(AK9&gt;0,AD8+1,"")</f>
        <v/>
      </c>
      <c r="AE9" s="41" t="str">
        <f t="shared" si="5"/>
        <v/>
      </c>
      <c r="AF9" s="41" t="str">
        <f>IF($AG9=0,"",IF(VLOOKUP($AG9,$AG$50:$AI$148,3,FALSE)&gt;=Упутство!$L$1,VLOOKUP($AG9,$AG$50:$AI$148,3,FALSE),"Истекла"))</f>
        <v/>
      </c>
      <c r="AG9" s="7"/>
      <c r="AH9" s="5"/>
      <c r="AI9" s="5"/>
      <c r="AJ9" s="12"/>
      <c r="AK9" s="19">
        <f t="shared" si="6"/>
        <v>0</v>
      </c>
      <c r="AL9" s="17"/>
      <c r="AM9" s="38">
        <f t="shared" si="7"/>
        <v>0</v>
      </c>
      <c r="AN9" s="39">
        <f>IF(AJ9&gt;0,IF(AJ8="","Попуни редом!",IF(AG9="","Назив ГЈ!",IF(AH9="","Број одељења!",IF(AI9="","Број чистине!",IF(AL9="","Трошак изв.пр.!",IF(AL9/AK9&lt;AM9,AL9,ROUND(AK9,2)*AM9)))))),0)</f>
        <v>0</v>
      </c>
      <c r="AV9" s="40">
        <f t="shared" si="8"/>
        <v>0</v>
      </c>
    </row>
    <row r="10" spans="1:48" ht="20.25" customHeight="1" x14ac:dyDescent="0.2">
      <c r="A10" s="42" t="str">
        <f t="shared" si="9"/>
        <v/>
      </c>
      <c r="B10" s="41" t="str">
        <f t="shared" si="0"/>
        <v/>
      </c>
      <c r="C10" s="41" t="str">
        <f t="shared" si="1"/>
        <v/>
      </c>
      <c r="D10" s="1"/>
      <c r="E10" s="37" t="str">
        <f>IF(D10&gt;0,IF(C10&gt;=Упутство!$L$1,VLOOKUP(D10,D$50:E$123,2,FALSE),"Основа истекла"),"")</f>
        <v/>
      </c>
      <c r="F10" s="5"/>
      <c r="G10" s="5"/>
      <c r="H10" s="12"/>
      <c r="I10" s="19">
        <f t="shared" si="2"/>
        <v>0</v>
      </c>
      <c r="J10" s="17"/>
      <c r="K10" s="38">
        <f t="shared" si="3"/>
        <v>0</v>
      </c>
      <c r="L10" s="39">
        <f t="shared" ref="L10:L42" si="11">IF(H10&gt;0,IF(H9="","Попуни редом!",IF(E10="","Назив ГЈ!",IF(F10="","Број одељења!",IF(G10="","Број чистине!",IF(J10="","Трошак изв.пр.!",IF(J10/I10&lt;K10,J10,ROUND(I10,2)*K10)))))),0)</f>
        <v>0</v>
      </c>
      <c r="T10" s="40">
        <f t="shared" si="4"/>
        <v>0</v>
      </c>
      <c r="AD10" s="42" t="str">
        <f t="shared" si="10"/>
        <v/>
      </c>
      <c r="AE10" s="41" t="str">
        <f t="shared" si="5"/>
        <v/>
      </c>
      <c r="AF10" s="41" t="str">
        <f>IF($AG10=0,"",IF(VLOOKUP($AG10,$AG$50:$AI$148,3,FALSE)&gt;=Упутство!$L$1,VLOOKUP($AG10,$AG$50:$AI$148,3,FALSE),"Истекла"))</f>
        <v/>
      </c>
      <c r="AG10" s="7"/>
      <c r="AH10" s="5"/>
      <c r="AI10" s="5"/>
      <c r="AJ10" s="12"/>
      <c r="AK10" s="19">
        <f t="shared" si="6"/>
        <v>0</v>
      </c>
      <c r="AL10" s="17"/>
      <c r="AM10" s="38">
        <f t="shared" si="7"/>
        <v>0</v>
      </c>
      <c r="AN10" s="39">
        <f t="shared" ref="AN10:AN42" si="12">IF(AJ10&gt;0,IF(AJ9="","Попуни редом!",IF(AG10="","Назив ГЈ!",IF(AH10="","Број одељења!",IF(AI10="","Број чистине!",IF(AL10="","Трошак изв.пр.!",IF(AL10/AK10&lt;AM10,AL10,ROUND(AK10,2)*AM10)))))),0)</f>
        <v>0</v>
      </c>
      <c r="AV10" s="40">
        <f t="shared" si="8"/>
        <v>0</v>
      </c>
    </row>
    <row r="11" spans="1:48" ht="20.25" customHeight="1" x14ac:dyDescent="0.2">
      <c r="A11" s="42" t="str">
        <f t="shared" si="9"/>
        <v/>
      </c>
      <c r="B11" s="41" t="str">
        <f t="shared" si="0"/>
        <v/>
      </c>
      <c r="C11" s="41" t="str">
        <f t="shared" si="1"/>
        <v/>
      </c>
      <c r="D11" s="1"/>
      <c r="E11" s="37" t="str">
        <f>IF(D11&gt;0,IF(C11&gt;=Упутство!$L$1,VLOOKUP(D11,D$50:E$123,2,FALSE),"Основа истекла"),"")</f>
        <v/>
      </c>
      <c r="F11" s="5"/>
      <c r="G11" s="5"/>
      <c r="H11" s="12"/>
      <c r="I11" s="19">
        <f t="shared" si="2"/>
        <v>0</v>
      </c>
      <c r="J11" s="17"/>
      <c r="K11" s="38">
        <f t="shared" si="3"/>
        <v>0</v>
      </c>
      <c r="L11" s="39">
        <f t="shared" si="11"/>
        <v>0</v>
      </c>
      <c r="T11" s="40">
        <f t="shared" si="4"/>
        <v>0</v>
      </c>
      <c r="AD11" s="42" t="str">
        <f t="shared" si="10"/>
        <v/>
      </c>
      <c r="AE11" s="41" t="str">
        <f t="shared" si="5"/>
        <v/>
      </c>
      <c r="AF11" s="41" t="str">
        <f>IF($AG11=0,"",IF(VLOOKUP($AG11,$AG$50:$AI$148,3,FALSE)&gt;=Упутство!$L$1,VLOOKUP($AG11,$AG$50:$AI$148,3,FALSE),"Истекла"))</f>
        <v/>
      </c>
      <c r="AG11" s="7"/>
      <c r="AH11" s="5"/>
      <c r="AI11" s="5"/>
      <c r="AJ11" s="12"/>
      <c r="AK11" s="19">
        <f t="shared" si="6"/>
        <v>0</v>
      </c>
      <c r="AL11" s="17"/>
      <c r="AM11" s="38">
        <f t="shared" si="7"/>
        <v>0</v>
      </c>
      <c r="AN11" s="39">
        <f t="shared" si="12"/>
        <v>0</v>
      </c>
      <c r="AV11" s="40">
        <f t="shared" si="8"/>
        <v>0</v>
      </c>
    </row>
    <row r="12" spans="1:48" ht="20.25" customHeight="1" x14ac:dyDescent="0.2">
      <c r="A12" s="42" t="str">
        <f t="shared" si="9"/>
        <v/>
      </c>
      <c r="B12" s="41" t="str">
        <f t="shared" si="0"/>
        <v/>
      </c>
      <c r="C12" s="41" t="str">
        <f t="shared" si="1"/>
        <v/>
      </c>
      <c r="D12" s="1"/>
      <c r="E12" s="37" t="str">
        <f>IF(D12&gt;0,IF(C12&gt;=Упутство!$L$1,VLOOKUP(D12,D$50:E$123,2,FALSE),"Основа истекла"),"")</f>
        <v/>
      </c>
      <c r="F12" s="5"/>
      <c r="G12" s="5"/>
      <c r="H12" s="12"/>
      <c r="I12" s="19">
        <f t="shared" si="2"/>
        <v>0</v>
      </c>
      <c r="J12" s="17"/>
      <c r="K12" s="38">
        <f t="shared" si="3"/>
        <v>0</v>
      </c>
      <c r="L12" s="39">
        <f t="shared" si="11"/>
        <v>0</v>
      </c>
      <c r="T12" s="40">
        <f t="shared" si="4"/>
        <v>0</v>
      </c>
      <c r="AD12" s="42" t="str">
        <f t="shared" si="10"/>
        <v/>
      </c>
      <c r="AE12" s="41" t="str">
        <f t="shared" si="5"/>
        <v/>
      </c>
      <c r="AF12" s="41" t="str">
        <f>IF($AG12=0,"",IF(VLOOKUP($AG12,$AG$50:$AI$148,3,FALSE)&gt;=Упутство!$L$1,VLOOKUP($AG12,$AG$50:$AI$148,3,FALSE),"Истекла"))</f>
        <v/>
      </c>
      <c r="AG12" s="7"/>
      <c r="AH12" s="5"/>
      <c r="AI12" s="5"/>
      <c r="AJ12" s="13"/>
      <c r="AK12" s="19">
        <f t="shared" si="6"/>
        <v>0</v>
      </c>
      <c r="AL12" s="17"/>
      <c r="AM12" s="38">
        <f t="shared" si="7"/>
        <v>0</v>
      </c>
      <c r="AN12" s="39">
        <f t="shared" si="12"/>
        <v>0</v>
      </c>
      <c r="AV12" s="40">
        <f t="shared" si="8"/>
        <v>0</v>
      </c>
    </row>
    <row r="13" spans="1:48" ht="20.25" customHeight="1" x14ac:dyDescent="0.2">
      <c r="A13" s="42" t="str">
        <f t="shared" si="9"/>
        <v/>
      </c>
      <c r="B13" s="41" t="str">
        <f t="shared" si="0"/>
        <v/>
      </c>
      <c r="C13" s="41" t="str">
        <f t="shared" si="1"/>
        <v/>
      </c>
      <c r="D13" s="1"/>
      <c r="E13" s="37" t="str">
        <f>IF(D13&gt;0,IF(C13&gt;=Упутство!$L$1,VLOOKUP(D13,D$50:E$123,2,FALSE),"Основа истекла"),"")</f>
        <v/>
      </c>
      <c r="F13" s="5"/>
      <c r="G13" s="5"/>
      <c r="H13" s="12"/>
      <c r="I13" s="19">
        <f t="shared" si="2"/>
        <v>0</v>
      </c>
      <c r="J13" s="17"/>
      <c r="K13" s="38">
        <f t="shared" si="3"/>
        <v>0</v>
      </c>
      <c r="L13" s="39">
        <f t="shared" si="11"/>
        <v>0</v>
      </c>
      <c r="T13" s="40">
        <f t="shared" si="4"/>
        <v>0</v>
      </c>
      <c r="AD13" s="42" t="str">
        <f t="shared" si="10"/>
        <v/>
      </c>
      <c r="AE13" s="41" t="str">
        <f t="shared" si="5"/>
        <v/>
      </c>
      <c r="AF13" s="41" t="str">
        <f>IF($AG13=0,"",IF(VLOOKUP($AG13,$AG$50:$AI$148,3,FALSE)&gt;=Упутство!$L$1,VLOOKUP($AG13,$AG$50:$AI$148,3,FALSE),"Истекла"))</f>
        <v/>
      </c>
      <c r="AG13" s="7"/>
      <c r="AH13" s="5"/>
      <c r="AI13" s="5"/>
      <c r="AJ13" s="13"/>
      <c r="AK13" s="19">
        <f t="shared" si="6"/>
        <v>0</v>
      </c>
      <c r="AL13" s="17"/>
      <c r="AM13" s="38">
        <f t="shared" si="7"/>
        <v>0</v>
      </c>
      <c r="AN13" s="39">
        <f t="shared" si="12"/>
        <v>0</v>
      </c>
      <c r="AV13" s="40">
        <f t="shared" si="8"/>
        <v>0</v>
      </c>
    </row>
    <row r="14" spans="1:48" ht="20.25" customHeight="1" x14ac:dyDescent="0.2">
      <c r="A14" s="42" t="str">
        <f t="shared" si="9"/>
        <v/>
      </c>
      <c r="B14" s="41" t="str">
        <f t="shared" si="0"/>
        <v/>
      </c>
      <c r="C14" s="41" t="str">
        <f t="shared" si="1"/>
        <v/>
      </c>
      <c r="D14" s="1"/>
      <c r="E14" s="37" t="str">
        <f>IF(D14&gt;0,IF(C14&gt;=Упутство!$L$1,VLOOKUP(D14,D$50:E$123,2,FALSE),"Основа истекла"),"")</f>
        <v/>
      </c>
      <c r="F14" s="5"/>
      <c r="G14" s="5"/>
      <c r="H14" s="12"/>
      <c r="I14" s="19">
        <f t="shared" si="2"/>
        <v>0</v>
      </c>
      <c r="J14" s="17"/>
      <c r="K14" s="38">
        <f t="shared" si="3"/>
        <v>0</v>
      </c>
      <c r="L14" s="39">
        <f t="shared" si="11"/>
        <v>0</v>
      </c>
      <c r="T14" s="40">
        <f t="shared" si="4"/>
        <v>0</v>
      </c>
      <c r="AD14" s="42" t="str">
        <f t="shared" si="10"/>
        <v/>
      </c>
      <c r="AE14" s="41" t="str">
        <f t="shared" si="5"/>
        <v/>
      </c>
      <c r="AF14" s="41" t="str">
        <f>IF($AG14=0,"",IF(VLOOKUP($AG14,$AG$50:$AI$148,3,FALSE)&gt;=Упутство!$L$1,VLOOKUP($AG14,$AG$50:$AI$148,3,FALSE),"Истекла"))</f>
        <v/>
      </c>
      <c r="AG14" s="7"/>
      <c r="AH14" s="5"/>
      <c r="AI14" s="5"/>
      <c r="AJ14" s="12"/>
      <c r="AK14" s="19">
        <f t="shared" si="6"/>
        <v>0</v>
      </c>
      <c r="AL14" s="17"/>
      <c r="AM14" s="38">
        <f t="shared" si="7"/>
        <v>0</v>
      </c>
      <c r="AN14" s="39">
        <f t="shared" si="12"/>
        <v>0</v>
      </c>
      <c r="AV14" s="40">
        <f t="shared" si="8"/>
        <v>0</v>
      </c>
    </row>
    <row r="15" spans="1:48" ht="20.25" customHeight="1" x14ac:dyDescent="0.2">
      <c r="A15" s="42" t="str">
        <f t="shared" si="9"/>
        <v/>
      </c>
      <c r="B15" s="41" t="str">
        <f t="shared" si="0"/>
        <v/>
      </c>
      <c r="C15" s="41" t="str">
        <f t="shared" si="1"/>
        <v/>
      </c>
      <c r="D15" s="1"/>
      <c r="E15" s="37" t="str">
        <f>IF(D15&gt;0,IF(C15&gt;=Упутство!$L$1,VLOOKUP(D15,D$50:E$123,2,FALSE),"Основа истекла"),"")</f>
        <v/>
      </c>
      <c r="F15" s="5"/>
      <c r="G15" s="5"/>
      <c r="H15" s="12"/>
      <c r="I15" s="19">
        <f t="shared" si="2"/>
        <v>0</v>
      </c>
      <c r="J15" s="17"/>
      <c r="K15" s="38">
        <f t="shared" si="3"/>
        <v>0</v>
      </c>
      <c r="L15" s="39">
        <f t="shared" si="11"/>
        <v>0</v>
      </c>
      <c r="T15" s="40">
        <f t="shared" si="4"/>
        <v>0</v>
      </c>
      <c r="AD15" s="42" t="str">
        <f t="shared" si="10"/>
        <v/>
      </c>
      <c r="AE15" s="41" t="str">
        <f t="shared" si="5"/>
        <v/>
      </c>
      <c r="AF15" s="41" t="str">
        <f>IF($AG15=0,"",IF(VLOOKUP($AG15,$AG$50:$AI$148,3,FALSE)&gt;=Упутство!$L$1,VLOOKUP($AG15,$AG$50:$AI$148,3,FALSE),"Истекла"))</f>
        <v/>
      </c>
      <c r="AG15" s="7"/>
      <c r="AH15" s="5"/>
      <c r="AI15" s="5"/>
      <c r="AJ15" s="12"/>
      <c r="AK15" s="19">
        <f t="shared" si="6"/>
        <v>0</v>
      </c>
      <c r="AL15" s="17"/>
      <c r="AM15" s="38">
        <f t="shared" si="7"/>
        <v>0</v>
      </c>
      <c r="AN15" s="39">
        <f t="shared" si="12"/>
        <v>0</v>
      </c>
      <c r="AV15" s="40">
        <f t="shared" si="8"/>
        <v>0</v>
      </c>
    </row>
    <row r="16" spans="1:48" ht="20.25" customHeight="1" x14ac:dyDescent="0.2">
      <c r="A16" s="42" t="str">
        <f t="shared" si="9"/>
        <v/>
      </c>
      <c r="B16" s="41" t="str">
        <f t="shared" si="0"/>
        <v/>
      </c>
      <c r="C16" s="41" t="str">
        <f t="shared" si="1"/>
        <v/>
      </c>
      <c r="D16" s="1"/>
      <c r="E16" s="37" t="str">
        <f>IF(D16&gt;0,IF(C16&gt;=Упутство!$L$1,VLOOKUP(D16,D$50:E$123,2,FALSE),"Основа истекла"),"")</f>
        <v/>
      </c>
      <c r="F16" s="5"/>
      <c r="G16" s="5"/>
      <c r="H16" s="12"/>
      <c r="I16" s="19">
        <f t="shared" si="2"/>
        <v>0</v>
      </c>
      <c r="J16" s="17"/>
      <c r="K16" s="38">
        <f t="shared" si="3"/>
        <v>0</v>
      </c>
      <c r="L16" s="39">
        <f t="shared" si="11"/>
        <v>0</v>
      </c>
      <c r="T16" s="40">
        <f t="shared" si="4"/>
        <v>0</v>
      </c>
      <c r="AD16" s="42" t="str">
        <f t="shared" si="10"/>
        <v/>
      </c>
      <c r="AE16" s="41" t="str">
        <f t="shared" si="5"/>
        <v/>
      </c>
      <c r="AF16" s="41" t="str">
        <f>IF($AG16=0,"",IF(VLOOKUP($AG16,$AG$50:$AI$148,3,FALSE)&gt;=Упутство!$L$1,VLOOKUP($AG16,$AG$50:$AI$148,3,FALSE),"Истекла"))</f>
        <v/>
      </c>
      <c r="AG16" s="7"/>
      <c r="AH16" s="5"/>
      <c r="AI16" s="5"/>
      <c r="AJ16" s="12"/>
      <c r="AK16" s="19">
        <f t="shared" si="6"/>
        <v>0</v>
      </c>
      <c r="AL16" s="17"/>
      <c r="AM16" s="38">
        <f t="shared" si="7"/>
        <v>0</v>
      </c>
      <c r="AN16" s="39">
        <f t="shared" si="12"/>
        <v>0</v>
      </c>
      <c r="AV16" s="40">
        <f t="shared" si="8"/>
        <v>0</v>
      </c>
    </row>
    <row r="17" spans="1:48" ht="20.25" customHeight="1" x14ac:dyDescent="0.2">
      <c r="A17" s="42" t="str">
        <f t="shared" si="9"/>
        <v/>
      </c>
      <c r="B17" s="41" t="str">
        <f t="shared" si="0"/>
        <v/>
      </c>
      <c r="C17" s="41" t="str">
        <f t="shared" si="1"/>
        <v/>
      </c>
      <c r="D17" s="1"/>
      <c r="E17" s="37" t="str">
        <f>IF(D17&gt;0,IF(C17&gt;=Упутство!$L$1,VLOOKUP(D17,D$50:E$123,2,FALSE),"Основа истекла"),"")</f>
        <v/>
      </c>
      <c r="F17" s="5"/>
      <c r="G17" s="5"/>
      <c r="H17" s="12"/>
      <c r="I17" s="19">
        <f t="shared" si="2"/>
        <v>0</v>
      </c>
      <c r="J17" s="17"/>
      <c r="K17" s="38">
        <f t="shared" si="3"/>
        <v>0</v>
      </c>
      <c r="L17" s="39">
        <f t="shared" si="11"/>
        <v>0</v>
      </c>
      <c r="T17" s="40">
        <f t="shared" si="4"/>
        <v>0</v>
      </c>
      <c r="AD17" s="42" t="str">
        <f t="shared" si="10"/>
        <v/>
      </c>
      <c r="AE17" s="41" t="str">
        <f t="shared" si="5"/>
        <v/>
      </c>
      <c r="AF17" s="41" t="str">
        <f>IF($AG17=0,"",IF(VLOOKUP($AG17,$AG$50:$AI$148,3,FALSE)&gt;=Упутство!$L$1,VLOOKUP($AG17,$AG$50:$AI$148,3,FALSE),"Истекла"))</f>
        <v/>
      </c>
      <c r="AG17" s="7"/>
      <c r="AH17" s="5"/>
      <c r="AI17" s="5"/>
      <c r="AJ17" s="13"/>
      <c r="AK17" s="19">
        <f t="shared" si="6"/>
        <v>0</v>
      </c>
      <c r="AL17" s="17"/>
      <c r="AM17" s="38">
        <f t="shared" si="7"/>
        <v>0</v>
      </c>
      <c r="AN17" s="39">
        <f t="shared" si="12"/>
        <v>0</v>
      </c>
      <c r="AV17" s="40">
        <f t="shared" si="8"/>
        <v>0</v>
      </c>
    </row>
    <row r="18" spans="1:48" ht="20.25" customHeight="1" x14ac:dyDescent="0.2">
      <c r="A18" s="42" t="str">
        <f t="shared" si="9"/>
        <v/>
      </c>
      <c r="B18" s="41" t="str">
        <f t="shared" si="0"/>
        <v/>
      </c>
      <c r="C18" s="41" t="str">
        <f t="shared" si="1"/>
        <v/>
      </c>
      <c r="D18" s="1"/>
      <c r="E18" s="37" t="str">
        <f>IF(D18&gt;0,IF(C18&gt;=Упутство!$L$1,VLOOKUP(D18,D$50:E$123,2,FALSE),"Основа истекла"),"")</f>
        <v/>
      </c>
      <c r="F18" s="5"/>
      <c r="G18" s="5"/>
      <c r="H18" s="12"/>
      <c r="I18" s="19">
        <f t="shared" si="2"/>
        <v>0</v>
      </c>
      <c r="J18" s="17"/>
      <c r="K18" s="38">
        <f t="shared" si="3"/>
        <v>0</v>
      </c>
      <c r="L18" s="39">
        <f t="shared" si="11"/>
        <v>0</v>
      </c>
      <c r="T18" s="40">
        <f t="shared" si="4"/>
        <v>0</v>
      </c>
      <c r="AD18" s="42" t="str">
        <f t="shared" si="10"/>
        <v/>
      </c>
      <c r="AE18" s="41" t="str">
        <f t="shared" si="5"/>
        <v/>
      </c>
      <c r="AF18" s="41" t="str">
        <f>IF($AG18=0,"",IF(VLOOKUP($AG18,$AG$50:$AI$148,3,FALSE)&gt;=Упутство!$L$1,VLOOKUP($AG18,$AG$50:$AI$148,3,FALSE),"Истекла"))</f>
        <v/>
      </c>
      <c r="AG18" s="7"/>
      <c r="AH18" s="5"/>
      <c r="AI18" s="5"/>
      <c r="AJ18" s="13"/>
      <c r="AK18" s="19">
        <f t="shared" ref="AK18:AK42" si="13">ROUND(AJ18,2)</f>
        <v>0</v>
      </c>
      <c r="AL18" s="17"/>
      <c r="AM18" s="38">
        <f t="shared" si="7"/>
        <v>0</v>
      </c>
      <c r="AN18" s="39">
        <f t="shared" si="12"/>
        <v>0</v>
      </c>
      <c r="AV18" s="40">
        <f t="shared" si="8"/>
        <v>0</v>
      </c>
    </row>
    <row r="19" spans="1:48" ht="20.25" customHeight="1" x14ac:dyDescent="0.2">
      <c r="A19" s="42" t="str">
        <f t="shared" si="9"/>
        <v/>
      </c>
      <c r="B19" s="41" t="str">
        <f t="shared" si="0"/>
        <v/>
      </c>
      <c r="C19" s="41" t="str">
        <f t="shared" si="1"/>
        <v/>
      </c>
      <c r="D19" s="1"/>
      <c r="E19" s="37" t="str">
        <f>IF(D19&gt;0,IF(C19&gt;=Упутство!$L$1,VLOOKUP(D19,D$50:E$123,2,FALSE),"Основа истекла"),"")</f>
        <v/>
      </c>
      <c r="F19" s="5"/>
      <c r="G19" s="5"/>
      <c r="H19" s="12"/>
      <c r="I19" s="19">
        <f t="shared" si="2"/>
        <v>0</v>
      </c>
      <c r="J19" s="17"/>
      <c r="K19" s="38">
        <f t="shared" si="3"/>
        <v>0</v>
      </c>
      <c r="L19" s="39">
        <f t="shared" si="11"/>
        <v>0</v>
      </c>
      <c r="T19" s="40">
        <f t="shared" si="4"/>
        <v>0</v>
      </c>
      <c r="AD19" s="42" t="str">
        <f t="shared" si="10"/>
        <v/>
      </c>
      <c r="AE19" s="41" t="str">
        <f t="shared" si="5"/>
        <v/>
      </c>
      <c r="AF19" s="41" t="str">
        <f>IF($AG19=0,"",IF(VLOOKUP($AG19,$AG$50:$AI$148,3,FALSE)&gt;=Упутство!$L$1,VLOOKUP($AG19,$AG$50:$AI$148,3,FALSE),"Истекла"))</f>
        <v/>
      </c>
      <c r="AG19" s="7"/>
      <c r="AH19" s="5"/>
      <c r="AI19" s="5"/>
      <c r="AJ19" s="13"/>
      <c r="AK19" s="19">
        <f t="shared" si="13"/>
        <v>0</v>
      </c>
      <c r="AL19" s="17"/>
      <c r="AM19" s="38">
        <f t="shared" si="7"/>
        <v>0</v>
      </c>
      <c r="AN19" s="39">
        <f t="shared" si="12"/>
        <v>0</v>
      </c>
      <c r="AV19" s="40">
        <f t="shared" si="8"/>
        <v>0</v>
      </c>
    </row>
    <row r="20" spans="1:48" ht="20.25" customHeight="1" x14ac:dyDescent="0.2">
      <c r="A20" s="42" t="str">
        <f t="shared" si="9"/>
        <v/>
      </c>
      <c r="B20" s="41" t="str">
        <f t="shared" si="0"/>
        <v/>
      </c>
      <c r="C20" s="41" t="str">
        <f t="shared" si="1"/>
        <v/>
      </c>
      <c r="D20" s="1"/>
      <c r="E20" s="37" t="str">
        <f>IF(D20&gt;0,IF(C20&gt;=Упутство!$L$1,VLOOKUP(D20,D$50:E$123,2,FALSE),"Основа истекла"),"")</f>
        <v/>
      </c>
      <c r="F20" s="5"/>
      <c r="G20" s="5"/>
      <c r="H20" s="12"/>
      <c r="I20" s="19">
        <f t="shared" si="2"/>
        <v>0</v>
      </c>
      <c r="J20" s="17"/>
      <c r="K20" s="38">
        <f t="shared" si="3"/>
        <v>0</v>
      </c>
      <c r="L20" s="39">
        <f t="shared" si="11"/>
        <v>0</v>
      </c>
      <c r="T20" s="40">
        <f t="shared" si="4"/>
        <v>0</v>
      </c>
      <c r="AD20" s="42" t="str">
        <f t="shared" si="10"/>
        <v/>
      </c>
      <c r="AE20" s="41" t="str">
        <f t="shared" si="5"/>
        <v/>
      </c>
      <c r="AF20" s="41" t="str">
        <f>IF($AG20=0,"",IF(VLOOKUP($AG20,$AG$50:$AI$148,3,FALSE)&gt;=Упутство!$L$1,VLOOKUP($AG20,$AG$50:$AI$148,3,FALSE),"Истекла"))</f>
        <v/>
      </c>
      <c r="AG20" s="7"/>
      <c r="AH20" s="5"/>
      <c r="AI20" s="5"/>
      <c r="AJ20" s="13"/>
      <c r="AK20" s="19">
        <f t="shared" si="13"/>
        <v>0</v>
      </c>
      <c r="AL20" s="17"/>
      <c r="AM20" s="38">
        <f t="shared" si="7"/>
        <v>0</v>
      </c>
      <c r="AN20" s="39">
        <f t="shared" si="12"/>
        <v>0</v>
      </c>
      <c r="AV20" s="40">
        <f t="shared" si="8"/>
        <v>0</v>
      </c>
    </row>
    <row r="21" spans="1:48" ht="20.25" customHeight="1" x14ac:dyDescent="0.2">
      <c r="A21" s="42" t="str">
        <f t="shared" si="9"/>
        <v/>
      </c>
      <c r="B21" s="41" t="str">
        <f t="shared" si="0"/>
        <v/>
      </c>
      <c r="C21" s="41" t="str">
        <f t="shared" si="1"/>
        <v/>
      </c>
      <c r="D21" s="1"/>
      <c r="E21" s="37" t="str">
        <f>IF(D21&gt;0,IF(C21&gt;=Упутство!$L$1,VLOOKUP(D21,D$50:E$123,2,FALSE),"Основа истекла"),"")</f>
        <v/>
      </c>
      <c r="F21" s="5"/>
      <c r="G21" s="5"/>
      <c r="H21" s="12"/>
      <c r="I21" s="19">
        <f t="shared" si="2"/>
        <v>0</v>
      </c>
      <c r="J21" s="17"/>
      <c r="K21" s="38">
        <f t="shared" si="3"/>
        <v>0</v>
      </c>
      <c r="L21" s="39">
        <f t="shared" si="11"/>
        <v>0</v>
      </c>
      <c r="T21" s="40">
        <f t="shared" si="4"/>
        <v>0</v>
      </c>
      <c r="AD21" s="42" t="str">
        <f t="shared" si="10"/>
        <v/>
      </c>
      <c r="AE21" s="41" t="str">
        <f t="shared" si="5"/>
        <v/>
      </c>
      <c r="AF21" s="41" t="str">
        <f>IF($AG21=0,"",IF(VLOOKUP($AG21,$AG$50:$AI$148,3,FALSE)&gt;=Упутство!$L$1,VLOOKUP($AG21,$AG$50:$AI$148,3,FALSE),"Истекла"))</f>
        <v/>
      </c>
      <c r="AG21" s="7"/>
      <c r="AH21" s="5"/>
      <c r="AI21" s="5"/>
      <c r="AJ21" s="13"/>
      <c r="AK21" s="19">
        <f t="shared" si="13"/>
        <v>0</v>
      </c>
      <c r="AL21" s="17"/>
      <c r="AM21" s="38">
        <f t="shared" si="7"/>
        <v>0</v>
      </c>
      <c r="AN21" s="39">
        <f t="shared" si="12"/>
        <v>0</v>
      </c>
      <c r="AV21" s="40">
        <f t="shared" si="8"/>
        <v>0</v>
      </c>
    </row>
    <row r="22" spans="1:48" ht="20.25" customHeight="1" x14ac:dyDescent="0.2">
      <c r="A22" s="42" t="str">
        <f t="shared" si="9"/>
        <v/>
      </c>
      <c r="B22" s="41" t="str">
        <f t="shared" si="0"/>
        <v/>
      </c>
      <c r="C22" s="41" t="str">
        <f t="shared" si="1"/>
        <v/>
      </c>
      <c r="D22" s="1"/>
      <c r="E22" s="37" t="str">
        <f>IF(D22&gt;0,IF(C22&gt;=Упутство!$L$1,VLOOKUP(D22,D$50:E$123,2,FALSE),"Основа истекла"),"")</f>
        <v/>
      </c>
      <c r="F22" s="5"/>
      <c r="G22" s="5"/>
      <c r="H22" s="12"/>
      <c r="I22" s="19">
        <f t="shared" si="2"/>
        <v>0</v>
      </c>
      <c r="J22" s="17"/>
      <c r="K22" s="38">
        <f t="shared" si="3"/>
        <v>0</v>
      </c>
      <c r="L22" s="39">
        <f t="shared" si="11"/>
        <v>0</v>
      </c>
      <c r="T22" s="40">
        <f t="shared" si="4"/>
        <v>0</v>
      </c>
      <c r="AD22" s="42" t="str">
        <f t="shared" si="10"/>
        <v/>
      </c>
      <c r="AE22" s="41" t="str">
        <f t="shared" si="5"/>
        <v/>
      </c>
      <c r="AF22" s="41" t="str">
        <f>IF($AG22=0,"",IF(VLOOKUP($AG22,$AG$50:$AI$148,3,FALSE)&gt;=Упутство!$L$1,VLOOKUP($AG22,$AG$50:$AI$148,3,FALSE),"Истекла"))</f>
        <v/>
      </c>
      <c r="AG22" s="7"/>
      <c r="AH22" s="5"/>
      <c r="AI22" s="5"/>
      <c r="AJ22" s="13"/>
      <c r="AK22" s="19">
        <f t="shared" si="13"/>
        <v>0</v>
      </c>
      <c r="AL22" s="17"/>
      <c r="AM22" s="38">
        <f t="shared" si="7"/>
        <v>0</v>
      </c>
      <c r="AN22" s="39">
        <f t="shared" si="12"/>
        <v>0</v>
      </c>
      <c r="AV22" s="40">
        <f t="shared" si="8"/>
        <v>0</v>
      </c>
    </row>
    <row r="23" spans="1:48" ht="20.25" customHeight="1" x14ac:dyDescent="0.2">
      <c r="A23" s="42" t="str">
        <f t="shared" si="9"/>
        <v/>
      </c>
      <c r="B23" s="41" t="str">
        <f t="shared" si="0"/>
        <v/>
      </c>
      <c r="C23" s="41" t="str">
        <f t="shared" si="1"/>
        <v/>
      </c>
      <c r="D23" s="1"/>
      <c r="E23" s="37" t="str">
        <f>IF(D23&gt;0,IF(C23&gt;=Упутство!$L$1,VLOOKUP(D23,D$50:E$123,2,FALSE),"Основа истекла"),"")</f>
        <v/>
      </c>
      <c r="F23" s="5"/>
      <c r="G23" s="5"/>
      <c r="H23" s="12"/>
      <c r="I23" s="19">
        <f t="shared" si="2"/>
        <v>0</v>
      </c>
      <c r="J23" s="17"/>
      <c r="K23" s="38">
        <f t="shared" si="3"/>
        <v>0</v>
      </c>
      <c r="L23" s="39">
        <f t="shared" si="11"/>
        <v>0</v>
      </c>
      <c r="T23" s="40">
        <f t="shared" si="4"/>
        <v>0</v>
      </c>
      <c r="AD23" s="42" t="str">
        <f t="shared" si="10"/>
        <v/>
      </c>
      <c r="AE23" s="41" t="str">
        <f t="shared" si="5"/>
        <v/>
      </c>
      <c r="AF23" s="41" t="str">
        <f>IF($AG23=0,"",IF(VLOOKUP($AG23,$AG$50:$AI$148,3,FALSE)&gt;=Упутство!$L$1,VLOOKUP($AG23,$AG$50:$AI$148,3,FALSE),"Истекла"))</f>
        <v/>
      </c>
      <c r="AG23" s="7"/>
      <c r="AH23" s="5"/>
      <c r="AI23" s="5"/>
      <c r="AJ23" s="13"/>
      <c r="AK23" s="19">
        <f t="shared" si="13"/>
        <v>0</v>
      </c>
      <c r="AL23" s="17"/>
      <c r="AM23" s="38">
        <f t="shared" si="7"/>
        <v>0</v>
      </c>
      <c r="AN23" s="39">
        <f t="shared" si="12"/>
        <v>0</v>
      </c>
      <c r="AV23" s="40">
        <f t="shared" si="8"/>
        <v>0</v>
      </c>
    </row>
    <row r="24" spans="1:48" ht="20.25" customHeight="1" x14ac:dyDescent="0.2">
      <c r="A24" s="42" t="str">
        <f t="shared" si="9"/>
        <v/>
      </c>
      <c r="B24" s="41" t="str">
        <f t="shared" si="0"/>
        <v/>
      </c>
      <c r="C24" s="41" t="str">
        <f t="shared" si="1"/>
        <v/>
      </c>
      <c r="D24" s="1"/>
      <c r="E24" s="37" t="str">
        <f>IF(D24&gt;0,IF(C24&gt;=Упутство!$L$1,VLOOKUP(D24,D$50:E$123,2,FALSE),"Основа истекла"),"")</f>
        <v/>
      </c>
      <c r="F24" s="5"/>
      <c r="G24" s="5"/>
      <c r="H24" s="12"/>
      <c r="I24" s="19">
        <f t="shared" si="2"/>
        <v>0</v>
      </c>
      <c r="J24" s="17"/>
      <c r="K24" s="38">
        <f t="shared" si="3"/>
        <v>0</v>
      </c>
      <c r="L24" s="39">
        <f t="shared" si="11"/>
        <v>0</v>
      </c>
      <c r="T24" s="40">
        <f t="shared" si="4"/>
        <v>0</v>
      </c>
      <c r="AD24" s="42" t="str">
        <f t="shared" si="10"/>
        <v/>
      </c>
      <c r="AE24" s="41" t="str">
        <f t="shared" si="5"/>
        <v/>
      </c>
      <c r="AF24" s="41" t="str">
        <f>IF($AG24=0,"",IF(VLOOKUP($AG24,$AG$50:$AI$148,3,FALSE)&gt;=Упутство!$L$1,VLOOKUP($AG24,$AG$50:$AI$148,3,FALSE),"Истекла"))</f>
        <v/>
      </c>
      <c r="AG24" s="7"/>
      <c r="AH24" s="5"/>
      <c r="AI24" s="5"/>
      <c r="AJ24" s="13"/>
      <c r="AK24" s="19">
        <f t="shared" si="13"/>
        <v>0</v>
      </c>
      <c r="AL24" s="17"/>
      <c r="AM24" s="38">
        <f t="shared" si="7"/>
        <v>0</v>
      </c>
      <c r="AN24" s="39">
        <f t="shared" si="12"/>
        <v>0</v>
      </c>
      <c r="AV24" s="40">
        <f t="shared" si="8"/>
        <v>0</v>
      </c>
    </row>
    <row r="25" spans="1:48" ht="20.25" customHeight="1" x14ac:dyDescent="0.2">
      <c r="A25" s="42" t="str">
        <f t="shared" si="9"/>
        <v/>
      </c>
      <c r="B25" s="41" t="str">
        <f t="shared" si="0"/>
        <v/>
      </c>
      <c r="C25" s="41" t="str">
        <f t="shared" si="1"/>
        <v/>
      </c>
      <c r="D25" s="1"/>
      <c r="E25" s="37" t="str">
        <f>IF(D25&gt;0,IF(C25&gt;=Упутство!$L$1,VLOOKUP(D25,D$50:E$123,2,FALSE),"Основа истекла"),"")</f>
        <v/>
      </c>
      <c r="F25" s="5"/>
      <c r="G25" s="5"/>
      <c r="H25" s="12"/>
      <c r="I25" s="19">
        <f t="shared" ref="I25:I42" si="14">ROUND(H25,2)</f>
        <v>0</v>
      </c>
      <c r="J25" s="17"/>
      <c r="K25" s="38">
        <f t="shared" si="3"/>
        <v>0</v>
      </c>
      <c r="L25" s="39">
        <f t="shared" si="11"/>
        <v>0</v>
      </c>
      <c r="T25" s="40">
        <f t="shared" si="4"/>
        <v>0</v>
      </c>
      <c r="AD25" s="42" t="str">
        <f t="shared" si="10"/>
        <v/>
      </c>
      <c r="AE25" s="41" t="str">
        <f t="shared" si="5"/>
        <v/>
      </c>
      <c r="AF25" s="41" t="str">
        <f>IF($AG25=0,"",IF(VLOOKUP($AG25,$AG$50:$AI$148,3,FALSE)&gt;=Упутство!$L$1,VLOOKUP($AG25,$AG$50:$AI$148,3,FALSE),"Истекла"))</f>
        <v/>
      </c>
      <c r="AG25" s="7"/>
      <c r="AH25" s="5"/>
      <c r="AI25" s="5"/>
      <c r="AJ25" s="13"/>
      <c r="AK25" s="19">
        <f t="shared" si="13"/>
        <v>0</v>
      </c>
      <c r="AL25" s="17"/>
      <c r="AM25" s="38">
        <f t="shared" si="7"/>
        <v>0</v>
      </c>
      <c r="AN25" s="39">
        <f t="shared" si="12"/>
        <v>0</v>
      </c>
      <c r="AV25" s="40">
        <f t="shared" si="8"/>
        <v>0</v>
      </c>
    </row>
    <row r="26" spans="1:48" ht="20.25" customHeight="1" x14ac:dyDescent="0.2">
      <c r="A26" s="42" t="str">
        <f t="shared" si="9"/>
        <v/>
      </c>
      <c r="B26" s="41" t="str">
        <f t="shared" si="0"/>
        <v/>
      </c>
      <c r="C26" s="41" t="str">
        <f t="shared" si="1"/>
        <v/>
      </c>
      <c r="D26" s="1"/>
      <c r="E26" s="43" t="str">
        <f>IF(D26&gt;0,IF(C26&gt;=Упутство!$L$1,VLOOKUP(D26,D$50:E$123,2,FALSE),"Основа истекла"),"")</f>
        <v/>
      </c>
      <c r="F26" s="5"/>
      <c r="G26" s="5"/>
      <c r="H26" s="13"/>
      <c r="I26" s="19">
        <f t="shared" si="14"/>
        <v>0</v>
      </c>
      <c r="J26" s="17"/>
      <c r="K26" s="38">
        <f t="shared" si="3"/>
        <v>0</v>
      </c>
      <c r="L26" s="39">
        <f t="shared" si="11"/>
        <v>0</v>
      </c>
      <c r="T26" s="40">
        <f t="shared" si="4"/>
        <v>0</v>
      </c>
      <c r="AD26" s="42" t="str">
        <f t="shared" si="10"/>
        <v/>
      </c>
      <c r="AE26" s="41" t="str">
        <f t="shared" si="5"/>
        <v/>
      </c>
      <c r="AF26" s="41" t="str">
        <f>IF($AG26=0,"",IF(VLOOKUP($AG26,$AG$50:$AI$148,3,FALSE)&gt;=Упутство!$L$1,VLOOKUP($AG26,$AG$50:$AI$148,3,FALSE),"Истекла"))</f>
        <v/>
      </c>
      <c r="AG26" s="7"/>
      <c r="AH26" s="5"/>
      <c r="AI26" s="5"/>
      <c r="AJ26" s="13"/>
      <c r="AK26" s="19">
        <f t="shared" si="13"/>
        <v>0</v>
      </c>
      <c r="AL26" s="17"/>
      <c r="AM26" s="38">
        <f t="shared" si="7"/>
        <v>0</v>
      </c>
      <c r="AN26" s="39">
        <f t="shared" si="12"/>
        <v>0</v>
      </c>
      <c r="AV26" s="40">
        <f t="shared" si="8"/>
        <v>0</v>
      </c>
    </row>
    <row r="27" spans="1:48" ht="20.25" customHeight="1" x14ac:dyDescent="0.2">
      <c r="A27" s="42" t="str">
        <f t="shared" si="9"/>
        <v/>
      </c>
      <c r="B27" s="41" t="str">
        <f t="shared" si="0"/>
        <v/>
      </c>
      <c r="C27" s="41" t="str">
        <f t="shared" si="1"/>
        <v/>
      </c>
      <c r="D27" s="1"/>
      <c r="E27" s="43" t="str">
        <f>IF(D27&gt;0,IF(C27&gt;=Упутство!$L$1,VLOOKUP(D27,D$50:E$123,2,FALSE),"Основа истекла"),"")</f>
        <v/>
      </c>
      <c r="F27" s="5"/>
      <c r="G27" s="5"/>
      <c r="H27" s="13"/>
      <c r="I27" s="19">
        <f t="shared" si="14"/>
        <v>0</v>
      </c>
      <c r="J27" s="17"/>
      <c r="K27" s="38">
        <f t="shared" si="3"/>
        <v>0</v>
      </c>
      <c r="L27" s="39">
        <f t="shared" si="11"/>
        <v>0</v>
      </c>
      <c r="T27" s="40">
        <f t="shared" si="4"/>
        <v>0</v>
      </c>
      <c r="AD27" s="42" t="str">
        <f t="shared" si="10"/>
        <v/>
      </c>
      <c r="AE27" s="41" t="str">
        <f t="shared" si="5"/>
        <v/>
      </c>
      <c r="AF27" s="41" t="str">
        <f>IF($AG27=0,"",IF(VLOOKUP($AG27,$AG$50:$AI$148,3,FALSE)&gt;=Упутство!$L$1,VLOOKUP($AG27,$AG$50:$AI$148,3,FALSE),"Истекла"))</f>
        <v/>
      </c>
      <c r="AG27" s="7"/>
      <c r="AH27" s="5"/>
      <c r="AI27" s="5"/>
      <c r="AJ27" s="13"/>
      <c r="AK27" s="19">
        <f t="shared" si="13"/>
        <v>0</v>
      </c>
      <c r="AL27" s="17"/>
      <c r="AM27" s="38">
        <f t="shared" si="7"/>
        <v>0</v>
      </c>
      <c r="AN27" s="39">
        <f t="shared" si="12"/>
        <v>0</v>
      </c>
      <c r="AV27" s="40">
        <f t="shared" si="8"/>
        <v>0</v>
      </c>
    </row>
    <row r="28" spans="1:48" ht="20.25" customHeight="1" x14ac:dyDescent="0.2">
      <c r="A28" s="42" t="str">
        <f t="shared" si="9"/>
        <v/>
      </c>
      <c r="B28" s="41" t="str">
        <f t="shared" si="0"/>
        <v/>
      </c>
      <c r="C28" s="41" t="str">
        <f t="shared" si="1"/>
        <v/>
      </c>
      <c r="D28" s="1"/>
      <c r="E28" s="43" t="str">
        <f>IF(D28&gt;0,IF(C28&gt;=Упутство!$L$1,VLOOKUP(D28,D$50:E$123,2,FALSE),"Основа истекла"),"")</f>
        <v/>
      </c>
      <c r="F28" s="5"/>
      <c r="G28" s="5"/>
      <c r="H28" s="13"/>
      <c r="I28" s="19">
        <f t="shared" si="14"/>
        <v>0</v>
      </c>
      <c r="J28" s="17"/>
      <c r="K28" s="38">
        <f t="shared" si="3"/>
        <v>0</v>
      </c>
      <c r="L28" s="39">
        <f t="shared" si="11"/>
        <v>0</v>
      </c>
      <c r="T28" s="40">
        <f t="shared" si="4"/>
        <v>0</v>
      </c>
      <c r="AD28" s="42" t="str">
        <f t="shared" si="10"/>
        <v/>
      </c>
      <c r="AE28" s="41" t="str">
        <f t="shared" si="5"/>
        <v/>
      </c>
      <c r="AF28" s="41" t="str">
        <f>IF($AG28=0,"",IF(VLOOKUP($AG28,$AG$50:$AI$148,3,FALSE)&gt;=Упутство!$L$1,VLOOKUP($AG28,$AG$50:$AI$148,3,FALSE),"Истекла"))</f>
        <v/>
      </c>
      <c r="AG28" s="7"/>
      <c r="AH28" s="5"/>
      <c r="AI28" s="5"/>
      <c r="AJ28" s="13"/>
      <c r="AK28" s="19">
        <f t="shared" si="13"/>
        <v>0</v>
      </c>
      <c r="AL28" s="17"/>
      <c r="AM28" s="38">
        <f t="shared" si="7"/>
        <v>0</v>
      </c>
      <c r="AN28" s="39">
        <f t="shared" si="12"/>
        <v>0</v>
      </c>
      <c r="AV28" s="40">
        <f t="shared" si="8"/>
        <v>0</v>
      </c>
    </row>
    <row r="29" spans="1:48" ht="20.25" customHeight="1" x14ac:dyDescent="0.2">
      <c r="A29" s="42" t="str">
        <f t="shared" si="9"/>
        <v/>
      </c>
      <c r="B29" s="41" t="str">
        <f t="shared" si="0"/>
        <v/>
      </c>
      <c r="C29" s="41" t="str">
        <f t="shared" si="1"/>
        <v/>
      </c>
      <c r="D29" s="1"/>
      <c r="E29" s="43" t="str">
        <f>IF(D29&gt;0,IF(C29&gt;=Упутство!$L$1,VLOOKUP(D29,D$50:E$123,2,FALSE),"Основа истекла"),"")</f>
        <v/>
      </c>
      <c r="F29" s="5"/>
      <c r="G29" s="5"/>
      <c r="H29" s="13"/>
      <c r="I29" s="19">
        <f t="shared" si="14"/>
        <v>0</v>
      </c>
      <c r="J29" s="17"/>
      <c r="K29" s="38">
        <f t="shared" si="3"/>
        <v>0</v>
      </c>
      <c r="L29" s="39">
        <f t="shared" si="11"/>
        <v>0</v>
      </c>
      <c r="T29" s="40">
        <f t="shared" si="4"/>
        <v>0</v>
      </c>
      <c r="AD29" s="42" t="str">
        <f t="shared" si="10"/>
        <v/>
      </c>
      <c r="AE29" s="41" t="str">
        <f t="shared" si="5"/>
        <v/>
      </c>
      <c r="AF29" s="41" t="str">
        <f>IF($AG29=0,"",IF(VLOOKUP($AG29,$AG$50:$AI$148,3,FALSE)&gt;=Упутство!$L$1,VLOOKUP($AG29,$AG$50:$AI$148,3,FALSE),"Истекла"))</f>
        <v/>
      </c>
      <c r="AG29" s="7"/>
      <c r="AH29" s="5"/>
      <c r="AI29" s="5"/>
      <c r="AJ29" s="13"/>
      <c r="AK29" s="19">
        <f t="shared" si="13"/>
        <v>0</v>
      </c>
      <c r="AL29" s="17"/>
      <c r="AM29" s="38">
        <f t="shared" si="7"/>
        <v>0</v>
      </c>
      <c r="AN29" s="39">
        <f t="shared" si="12"/>
        <v>0</v>
      </c>
      <c r="AV29" s="40">
        <f t="shared" si="8"/>
        <v>0</v>
      </c>
    </row>
    <row r="30" spans="1:48" ht="20.25" customHeight="1" x14ac:dyDescent="0.2">
      <c r="A30" s="42" t="str">
        <f t="shared" si="9"/>
        <v/>
      </c>
      <c r="B30" s="41" t="str">
        <f t="shared" si="0"/>
        <v/>
      </c>
      <c r="C30" s="41" t="str">
        <f t="shared" si="1"/>
        <v/>
      </c>
      <c r="D30" s="1"/>
      <c r="E30" s="43" t="str">
        <f>IF(D30&gt;0,IF(C30&gt;=Упутство!$L$1,VLOOKUP(D30,D$50:E$123,2,FALSE),"Основа истекла"),"")</f>
        <v/>
      </c>
      <c r="F30" s="5"/>
      <c r="G30" s="5"/>
      <c r="H30" s="13"/>
      <c r="I30" s="19">
        <f t="shared" si="14"/>
        <v>0</v>
      </c>
      <c r="J30" s="17"/>
      <c r="K30" s="38">
        <f t="shared" si="3"/>
        <v>0</v>
      </c>
      <c r="L30" s="39">
        <f t="shared" si="11"/>
        <v>0</v>
      </c>
      <c r="T30" s="40">
        <f t="shared" si="4"/>
        <v>0</v>
      </c>
      <c r="AD30" s="42" t="str">
        <f t="shared" si="10"/>
        <v/>
      </c>
      <c r="AE30" s="41" t="str">
        <f t="shared" si="5"/>
        <v/>
      </c>
      <c r="AF30" s="41" t="str">
        <f>IF($AG30=0,"",IF(VLOOKUP($AG30,$AG$50:$AI$148,3,FALSE)&gt;=Упутство!$L$1,VLOOKUP($AG30,$AG$50:$AI$148,3,FALSE),"Истекла"))</f>
        <v/>
      </c>
      <c r="AG30" s="7"/>
      <c r="AH30" s="5"/>
      <c r="AI30" s="5"/>
      <c r="AJ30" s="13"/>
      <c r="AK30" s="19">
        <f t="shared" si="13"/>
        <v>0</v>
      </c>
      <c r="AL30" s="17"/>
      <c r="AM30" s="38">
        <f t="shared" si="7"/>
        <v>0</v>
      </c>
      <c r="AN30" s="39">
        <f t="shared" si="12"/>
        <v>0</v>
      </c>
      <c r="AV30" s="40">
        <f t="shared" si="8"/>
        <v>0</v>
      </c>
    </row>
    <row r="31" spans="1:48" ht="20.25" customHeight="1" x14ac:dyDescent="0.2">
      <c r="A31" s="42" t="str">
        <f t="shared" si="9"/>
        <v/>
      </c>
      <c r="B31" s="41" t="str">
        <f t="shared" si="0"/>
        <v/>
      </c>
      <c r="C31" s="41" t="str">
        <f t="shared" si="1"/>
        <v/>
      </c>
      <c r="D31" s="1"/>
      <c r="E31" s="43" t="str">
        <f>IF(D31&gt;0,IF(C31&gt;=Упутство!$L$1,VLOOKUP(D31,D$50:E$123,2,FALSE),"Основа истекла"),"")</f>
        <v/>
      </c>
      <c r="F31" s="5"/>
      <c r="G31" s="5"/>
      <c r="H31" s="13"/>
      <c r="I31" s="19">
        <f t="shared" si="14"/>
        <v>0</v>
      </c>
      <c r="J31" s="17"/>
      <c r="K31" s="38">
        <f t="shared" si="3"/>
        <v>0</v>
      </c>
      <c r="L31" s="39">
        <f t="shared" si="11"/>
        <v>0</v>
      </c>
      <c r="T31" s="40">
        <f t="shared" si="4"/>
        <v>0</v>
      </c>
      <c r="AD31" s="42" t="str">
        <f t="shared" si="10"/>
        <v/>
      </c>
      <c r="AE31" s="41" t="str">
        <f t="shared" si="5"/>
        <v/>
      </c>
      <c r="AF31" s="41" t="str">
        <f>IF($AG31=0,"",IF(VLOOKUP($AG31,$AG$50:$AI$148,3,FALSE)&gt;=Упутство!$L$1,VLOOKUP($AG31,$AG$50:$AI$148,3,FALSE),"Истекла"))</f>
        <v/>
      </c>
      <c r="AG31" s="7"/>
      <c r="AH31" s="5"/>
      <c r="AI31" s="5"/>
      <c r="AJ31" s="13"/>
      <c r="AK31" s="19">
        <f t="shared" si="13"/>
        <v>0</v>
      </c>
      <c r="AL31" s="17"/>
      <c r="AM31" s="38">
        <f t="shared" si="7"/>
        <v>0</v>
      </c>
      <c r="AN31" s="39">
        <f t="shared" si="12"/>
        <v>0</v>
      </c>
      <c r="AV31" s="40">
        <f t="shared" si="8"/>
        <v>0</v>
      </c>
    </row>
    <row r="32" spans="1:48" ht="20.25" customHeight="1" x14ac:dyDescent="0.2">
      <c r="A32" s="42" t="str">
        <f t="shared" si="9"/>
        <v/>
      </c>
      <c r="B32" s="41" t="str">
        <f t="shared" si="0"/>
        <v/>
      </c>
      <c r="C32" s="41" t="str">
        <f t="shared" si="1"/>
        <v/>
      </c>
      <c r="D32" s="1"/>
      <c r="E32" s="43" t="str">
        <f>IF(D32&gt;0,IF(C32&gt;=Упутство!$L$1,VLOOKUP(D32,D$50:E$123,2,FALSE),"Основа истекла"),"")</f>
        <v/>
      </c>
      <c r="F32" s="5"/>
      <c r="G32" s="5"/>
      <c r="H32" s="13"/>
      <c r="I32" s="19">
        <f t="shared" si="14"/>
        <v>0</v>
      </c>
      <c r="J32" s="17"/>
      <c r="K32" s="38">
        <f t="shared" si="3"/>
        <v>0</v>
      </c>
      <c r="L32" s="39">
        <f t="shared" si="11"/>
        <v>0</v>
      </c>
      <c r="T32" s="40">
        <f t="shared" si="4"/>
        <v>0</v>
      </c>
      <c r="AD32" s="42" t="str">
        <f t="shared" si="10"/>
        <v/>
      </c>
      <c r="AE32" s="41" t="str">
        <f t="shared" si="5"/>
        <v/>
      </c>
      <c r="AF32" s="41" t="str">
        <f>IF($AG32=0,"",IF(VLOOKUP($AG32,$AG$50:$AI$148,3,FALSE)&gt;=Упутство!$L$1,VLOOKUP($AG32,$AG$50:$AI$148,3,FALSE),"Истекла"))</f>
        <v/>
      </c>
      <c r="AG32" s="7"/>
      <c r="AH32" s="5"/>
      <c r="AI32" s="5"/>
      <c r="AJ32" s="13"/>
      <c r="AK32" s="19">
        <f t="shared" si="13"/>
        <v>0</v>
      </c>
      <c r="AL32" s="17"/>
      <c r="AM32" s="38">
        <f t="shared" si="7"/>
        <v>0</v>
      </c>
      <c r="AN32" s="39">
        <f t="shared" si="12"/>
        <v>0</v>
      </c>
      <c r="AV32" s="40">
        <f t="shared" si="8"/>
        <v>0</v>
      </c>
    </row>
    <row r="33" spans="1:48" ht="20.25" customHeight="1" x14ac:dyDescent="0.2">
      <c r="A33" s="42" t="str">
        <f t="shared" si="9"/>
        <v/>
      </c>
      <c r="B33" s="41" t="str">
        <f t="shared" si="0"/>
        <v/>
      </c>
      <c r="C33" s="41" t="str">
        <f t="shared" si="1"/>
        <v/>
      </c>
      <c r="D33" s="1"/>
      <c r="E33" s="43" t="str">
        <f>IF(D33&gt;0,IF(C33&gt;=Упутство!$L$1,VLOOKUP(D33,D$50:E$123,2,FALSE),"Основа истекла"),"")</f>
        <v/>
      </c>
      <c r="F33" s="5"/>
      <c r="G33" s="5"/>
      <c r="H33" s="13"/>
      <c r="I33" s="19">
        <f t="shared" si="14"/>
        <v>0</v>
      </c>
      <c r="J33" s="17"/>
      <c r="K33" s="38">
        <f t="shared" si="3"/>
        <v>0</v>
      </c>
      <c r="L33" s="39">
        <f t="shared" si="11"/>
        <v>0</v>
      </c>
      <c r="T33" s="40">
        <f t="shared" si="4"/>
        <v>0</v>
      </c>
      <c r="AD33" s="42" t="str">
        <f t="shared" si="10"/>
        <v/>
      </c>
      <c r="AE33" s="41" t="str">
        <f t="shared" si="5"/>
        <v/>
      </c>
      <c r="AF33" s="41" t="str">
        <f>IF($AG33=0,"",IF(VLOOKUP($AG33,$AG$50:$AI$148,3,FALSE)&gt;=Упутство!$L$1,VLOOKUP($AG33,$AG$50:$AI$148,3,FALSE),"Истекла"))</f>
        <v/>
      </c>
      <c r="AG33" s="7"/>
      <c r="AH33" s="5"/>
      <c r="AI33" s="5"/>
      <c r="AJ33" s="13"/>
      <c r="AK33" s="19">
        <f t="shared" si="13"/>
        <v>0</v>
      </c>
      <c r="AL33" s="17"/>
      <c r="AM33" s="38">
        <f t="shared" si="7"/>
        <v>0</v>
      </c>
      <c r="AN33" s="39">
        <f t="shared" si="12"/>
        <v>0</v>
      </c>
      <c r="AV33" s="40">
        <f t="shared" si="8"/>
        <v>0</v>
      </c>
    </row>
    <row r="34" spans="1:48" ht="20.25" customHeight="1" x14ac:dyDescent="0.2">
      <c r="A34" s="42" t="str">
        <f t="shared" si="9"/>
        <v/>
      </c>
      <c r="B34" s="41" t="str">
        <f t="shared" si="0"/>
        <v/>
      </c>
      <c r="C34" s="41" t="str">
        <f t="shared" si="1"/>
        <v/>
      </c>
      <c r="D34" s="1"/>
      <c r="E34" s="43" t="str">
        <f>IF(D34&gt;0,IF(C34&gt;=Упутство!$L$1,VLOOKUP(D34,D$50:E$123,2,FALSE),"Основа истекла"),"")</f>
        <v/>
      </c>
      <c r="F34" s="5"/>
      <c r="G34" s="5"/>
      <c r="H34" s="13"/>
      <c r="I34" s="19">
        <f t="shared" si="14"/>
        <v>0</v>
      </c>
      <c r="J34" s="17"/>
      <c r="K34" s="38">
        <f t="shared" si="3"/>
        <v>0</v>
      </c>
      <c r="L34" s="39">
        <f t="shared" si="11"/>
        <v>0</v>
      </c>
      <c r="T34" s="40">
        <f t="shared" si="4"/>
        <v>0</v>
      </c>
      <c r="AD34" s="42" t="str">
        <f t="shared" si="10"/>
        <v/>
      </c>
      <c r="AE34" s="41" t="str">
        <f t="shared" si="5"/>
        <v/>
      </c>
      <c r="AF34" s="41" t="str">
        <f>IF($AG34=0,"",IF(VLOOKUP($AG34,$AG$50:$AI$148,3,FALSE)&gt;=Упутство!$L$1,VLOOKUP($AG34,$AG$50:$AI$148,3,FALSE),"Истекла"))</f>
        <v/>
      </c>
      <c r="AG34" s="7"/>
      <c r="AH34" s="5"/>
      <c r="AI34" s="5"/>
      <c r="AJ34" s="13"/>
      <c r="AK34" s="19">
        <f t="shared" si="13"/>
        <v>0</v>
      </c>
      <c r="AL34" s="17"/>
      <c r="AM34" s="38">
        <f t="shared" si="7"/>
        <v>0</v>
      </c>
      <c r="AN34" s="39">
        <f t="shared" si="12"/>
        <v>0</v>
      </c>
      <c r="AV34" s="40">
        <f t="shared" si="8"/>
        <v>0</v>
      </c>
    </row>
    <row r="35" spans="1:48" ht="20.25" customHeight="1" x14ac:dyDescent="0.2">
      <c r="A35" s="42" t="str">
        <f t="shared" si="9"/>
        <v/>
      </c>
      <c r="B35" s="41" t="str">
        <f t="shared" si="0"/>
        <v/>
      </c>
      <c r="C35" s="41" t="str">
        <f t="shared" si="1"/>
        <v/>
      </c>
      <c r="D35" s="1"/>
      <c r="E35" s="43" t="str">
        <f>IF(D35&gt;0,IF(C35&gt;=Упутство!$L$1,VLOOKUP(D35,D$50:E$123,2,FALSE),"Основа истекла"),"")</f>
        <v/>
      </c>
      <c r="F35" s="5"/>
      <c r="G35" s="5"/>
      <c r="H35" s="13"/>
      <c r="I35" s="19">
        <f t="shared" si="14"/>
        <v>0</v>
      </c>
      <c r="J35" s="17"/>
      <c r="K35" s="38">
        <f t="shared" si="3"/>
        <v>0</v>
      </c>
      <c r="L35" s="39">
        <f t="shared" si="11"/>
        <v>0</v>
      </c>
      <c r="T35" s="40">
        <f t="shared" si="4"/>
        <v>0</v>
      </c>
      <c r="AD35" s="42" t="str">
        <f t="shared" si="10"/>
        <v/>
      </c>
      <c r="AE35" s="41" t="str">
        <f t="shared" si="5"/>
        <v/>
      </c>
      <c r="AF35" s="41" t="str">
        <f>IF($AG35=0,"",IF(VLOOKUP($AG35,$AG$50:$AI$148,3,FALSE)&gt;=Упутство!$L$1,VLOOKUP($AG35,$AG$50:$AI$148,3,FALSE),"Истекла"))</f>
        <v/>
      </c>
      <c r="AG35" s="7"/>
      <c r="AH35" s="5"/>
      <c r="AI35" s="5"/>
      <c r="AJ35" s="13"/>
      <c r="AK35" s="19">
        <f t="shared" si="13"/>
        <v>0</v>
      </c>
      <c r="AL35" s="17"/>
      <c r="AM35" s="38">
        <f t="shared" si="7"/>
        <v>0</v>
      </c>
      <c r="AN35" s="39">
        <f t="shared" si="12"/>
        <v>0</v>
      </c>
      <c r="AV35" s="40">
        <f t="shared" si="8"/>
        <v>0</v>
      </c>
    </row>
    <row r="36" spans="1:48" ht="20.25" customHeight="1" x14ac:dyDescent="0.2">
      <c r="A36" s="42" t="str">
        <f t="shared" si="9"/>
        <v/>
      </c>
      <c r="B36" s="41" t="str">
        <f t="shared" si="0"/>
        <v/>
      </c>
      <c r="C36" s="41" t="str">
        <f t="shared" si="1"/>
        <v/>
      </c>
      <c r="D36" s="1"/>
      <c r="E36" s="43" t="str">
        <f>IF(D36&gt;0,IF(C36&gt;=Упутство!$L$1,VLOOKUP(D36,D$50:E$123,2,FALSE),"Основа истекла"),"")</f>
        <v/>
      </c>
      <c r="F36" s="5"/>
      <c r="G36" s="5"/>
      <c r="H36" s="13"/>
      <c r="I36" s="19">
        <f t="shared" si="14"/>
        <v>0</v>
      </c>
      <c r="J36" s="17"/>
      <c r="K36" s="38">
        <f t="shared" si="3"/>
        <v>0</v>
      </c>
      <c r="L36" s="39">
        <f t="shared" si="11"/>
        <v>0</v>
      </c>
      <c r="T36" s="40">
        <f t="shared" si="4"/>
        <v>0</v>
      </c>
      <c r="AD36" s="42" t="str">
        <f t="shared" si="10"/>
        <v/>
      </c>
      <c r="AE36" s="41" t="str">
        <f t="shared" si="5"/>
        <v/>
      </c>
      <c r="AF36" s="41" t="str">
        <f>IF($AG36=0,"",IF(VLOOKUP($AG36,$AG$50:$AI$148,3,FALSE)&gt;=Упутство!$L$1,VLOOKUP($AG36,$AG$50:$AI$148,3,FALSE),"Истекла"))</f>
        <v/>
      </c>
      <c r="AG36" s="7"/>
      <c r="AH36" s="5"/>
      <c r="AI36" s="5"/>
      <c r="AJ36" s="13"/>
      <c r="AK36" s="19">
        <f t="shared" si="13"/>
        <v>0</v>
      </c>
      <c r="AL36" s="17"/>
      <c r="AM36" s="38">
        <f t="shared" si="7"/>
        <v>0</v>
      </c>
      <c r="AN36" s="39">
        <f t="shared" si="12"/>
        <v>0</v>
      </c>
      <c r="AV36" s="40">
        <f t="shared" si="8"/>
        <v>0</v>
      </c>
    </row>
    <row r="37" spans="1:48" ht="20.25" customHeight="1" x14ac:dyDescent="0.2">
      <c r="A37" s="42" t="str">
        <f t="shared" si="9"/>
        <v/>
      </c>
      <c r="B37" s="41" t="str">
        <f t="shared" si="0"/>
        <v/>
      </c>
      <c r="C37" s="41" t="str">
        <f t="shared" si="1"/>
        <v/>
      </c>
      <c r="D37" s="1"/>
      <c r="E37" s="43" t="str">
        <f>IF(D37&gt;0,IF(C37&gt;=Упутство!$L$1,VLOOKUP(D37,D$50:E$123,2,FALSE),"Основа истекла"),"")</f>
        <v/>
      </c>
      <c r="F37" s="5"/>
      <c r="G37" s="5"/>
      <c r="H37" s="13"/>
      <c r="I37" s="19">
        <f t="shared" si="14"/>
        <v>0</v>
      </c>
      <c r="J37" s="17"/>
      <c r="K37" s="38">
        <f t="shared" si="3"/>
        <v>0</v>
      </c>
      <c r="L37" s="39">
        <f t="shared" si="11"/>
        <v>0</v>
      </c>
      <c r="T37" s="40">
        <f t="shared" si="4"/>
        <v>0</v>
      </c>
      <c r="AD37" s="42" t="str">
        <f t="shared" si="10"/>
        <v/>
      </c>
      <c r="AE37" s="41" t="str">
        <f t="shared" si="5"/>
        <v/>
      </c>
      <c r="AF37" s="41" t="str">
        <f>IF($AG37=0,"",IF(VLOOKUP($AG37,$AG$50:$AI$148,3,FALSE)&gt;=Упутство!$L$1,VLOOKUP($AG37,$AG$50:$AI$148,3,FALSE),"Истекла"))</f>
        <v/>
      </c>
      <c r="AG37" s="7"/>
      <c r="AH37" s="5"/>
      <c r="AI37" s="5"/>
      <c r="AJ37" s="13"/>
      <c r="AK37" s="19">
        <f t="shared" si="13"/>
        <v>0</v>
      </c>
      <c r="AL37" s="17"/>
      <c r="AM37" s="38">
        <f t="shared" si="7"/>
        <v>0</v>
      </c>
      <c r="AN37" s="39">
        <f t="shared" si="12"/>
        <v>0</v>
      </c>
      <c r="AV37" s="40">
        <f t="shared" si="8"/>
        <v>0</v>
      </c>
    </row>
    <row r="38" spans="1:48" ht="20.25" customHeight="1" x14ac:dyDescent="0.2">
      <c r="A38" s="42" t="str">
        <f t="shared" si="9"/>
        <v/>
      </c>
      <c r="B38" s="41" t="str">
        <f t="shared" si="0"/>
        <v/>
      </c>
      <c r="C38" s="41" t="str">
        <f t="shared" si="1"/>
        <v/>
      </c>
      <c r="D38" s="1"/>
      <c r="E38" s="43" t="str">
        <f>IF(D38&gt;0,IF(C38&gt;=Упутство!$L$1,VLOOKUP(D38,D$50:E$123,2,FALSE),"Основа истекла"),"")</f>
        <v/>
      </c>
      <c r="F38" s="5"/>
      <c r="G38" s="5"/>
      <c r="H38" s="13"/>
      <c r="I38" s="19">
        <f t="shared" si="14"/>
        <v>0</v>
      </c>
      <c r="J38" s="17"/>
      <c r="K38" s="38">
        <f t="shared" si="3"/>
        <v>0</v>
      </c>
      <c r="L38" s="39">
        <f t="shared" si="11"/>
        <v>0</v>
      </c>
      <c r="T38" s="40">
        <f t="shared" si="4"/>
        <v>0</v>
      </c>
      <c r="AD38" s="42" t="str">
        <f t="shared" si="10"/>
        <v/>
      </c>
      <c r="AE38" s="41" t="str">
        <f t="shared" si="5"/>
        <v/>
      </c>
      <c r="AF38" s="41" t="str">
        <f>IF($AG38=0,"",IF(VLOOKUP($AG38,$AG$50:$AI$148,3,FALSE)&gt;=Упутство!$L$1,VLOOKUP($AG38,$AG$50:$AI$148,3,FALSE),"Истекла"))</f>
        <v/>
      </c>
      <c r="AG38" s="7"/>
      <c r="AH38" s="5"/>
      <c r="AI38" s="5"/>
      <c r="AJ38" s="13"/>
      <c r="AK38" s="19">
        <f t="shared" si="13"/>
        <v>0</v>
      </c>
      <c r="AL38" s="17"/>
      <c r="AM38" s="38">
        <f t="shared" si="7"/>
        <v>0</v>
      </c>
      <c r="AN38" s="39">
        <f t="shared" si="12"/>
        <v>0</v>
      </c>
      <c r="AV38" s="40">
        <f t="shared" si="8"/>
        <v>0</v>
      </c>
    </row>
    <row r="39" spans="1:48" ht="20.25" customHeight="1" x14ac:dyDescent="0.2">
      <c r="A39" s="42" t="str">
        <f t="shared" si="9"/>
        <v/>
      </c>
      <c r="B39" s="41" t="str">
        <f t="shared" si="0"/>
        <v/>
      </c>
      <c r="C39" s="41" t="str">
        <f t="shared" si="1"/>
        <v/>
      </c>
      <c r="D39" s="1"/>
      <c r="E39" s="43" t="str">
        <f>IF(D39&gt;0,IF(C39&gt;=Упутство!$L$1,VLOOKUP(D39,D$50:E$123,2,FALSE),"Основа истекла"),"")</f>
        <v/>
      </c>
      <c r="F39" s="5"/>
      <c r="G39" s="5"/>
      <c r="H39" s="13"/>
      <c r="I39" s="19">
        <f t="shared" si="14"/>
        <v>0</v>
      </c>
      <c r="J39" s="17"/>
      <c r="K39" s="38">
        <f t="shared" si="3"/>
        <v>0</v>
      </c>
      <c r="L39" s="39">
        <f t="shared" si="11"/>
        <v>0</v>
      </c>
      <c r="T39" s="40">
        <f t="shared" si="4"/>
        <v>0</v>
      </c>
      <c r="AD39" s="42" t="str">
        <f t="shared" si="10"/>
        <v/>
      </c>
      <c r="AE39" s="41" t="str">
        <f t="shared" si="5"/>
        <v/>
      </c>
      <c r="AF39" s="41" t="str">
        <f>IF($AG39=0,"",IF(VLOOKUP($AG39,$AG$50:$AI$148,3,FALSE)&gt;=Упутство!$L$1,VLOOKUP($AG39,$AG$50:$AI$148,3,FALSE),"Истекла"))</f>
        <v/>
      </c>
      <c r="AG39" s="7"/>
      <c r="AH39" s="5"/>
      <c r="AI39" s="5"/>
      <c r="AJ39" s="13"/>
      <c r="AK39" s="19">
        <f t="shared" si="13"/>
        <v>0</v>
      </c>
      <c r="AL39" s="17"/>
      <c r="AM39" s="38">
        <f t="shared" si="7"/>
        <v>0</v>
      </c>
      <c r="AN39" s="39">
        <f t="shared" si="12"/>
        <v>0</v>
      </c>
      <c r="AV39" s="40">
        <f t="shared" si="8"/>
        <v>0</v>
      </c>
    </row>
    <row r="40" spans="1:48" ht="20.25" customHeight="1" x14ac:dyDescent="0.2">
      <c r="A40" s="42" t="str">
        <f t="shared" si="9"/>
        <v/>
      </c>
      <c r="B40" s="41" t="str">
        <f t="shared" si="0"/>
        <v/>
      </c>
      <c r="C40" s="41" t="str">
        <f t="shared" si="1"/>
        <v/>
      </c>
      <c r="D40" s="1"/>
      <c r="E40" s="43" t="str">
        <f>IF(D40&gt;0,IF(C40&gt;=Упутство!$L$1,VLOOKUP(D40,D$50:E$123,2,FALSE),"Основа истекла"),"")</f>
        <v/>
      </c>
      <c r="F40" s="5"/>
      <c r="G40" s="5"/>
      <c r="H40" s="13"/>
      <c r="I40" s="19">
        <f t="shared" si="14"/>
        <v>0</v>
      </c>
      <c r="J40" s="17"/>
      <c r="K40" s="38">
        <f t="shared" si="3"/>
        <v>0</v>
      </c>
      <c r="L40" s="39">
        <f t="shared" si="11"/>
        <v>0</v>
      </c>
      <c r="T40" s="40">
        <f t="shared" si="4"/>
        <v>0</v>
      </c>
      <c r="AD40" s="42" t="str">
        <f t="shared" si="10"/>
        <v/>
      </c>
      <c r="AE40" s="41" t="str">
        <f t="shared" si="5"/>
        <v/>
      </c>
      <c r="AF40" s="41" t="str">
        <f>IF($AG40=0,"",IF(VLOOKUP($AG40,$AG$50:$AI$148,3,FALSE)&gt;=Упутство!$L$1,VLOOKUP($AG40,$AG$50:$AI$148,3,FALSE),"Истекла"))</f>
        <v/>
      </c>
      <c r="AG40" s="7"/>
      <c r="AH40" s="5"/>
      <c r="AI40" s="5"/>
      <c r="AJ40" s="13"/>
      <c r="AK40" s="19">
        <f t="shared" si="13"/>
        <v>0</v>
      </c>
      <c r="AL40" s="17"/>
      <c r="AM40" s="38">
        <f t="shared" si="7"/>
        <v>0</v>
      </c>
      <c r="AN40" s="39">
        <f t="shared" si="12"/>
        <v>0</v>
      </c>
      <c r="AV40" s="40">
        <f t="shared" si="8"/>
        <v>0</v>
      </c>
    </row>
    <row r="41" spans="1:48" ht="20.25" customHeight="1" x14ac:dyDescent="0.2">
      <c r="A41" s="42" t="str">
        <f t="shared" si="9"/>
        <v/>
      </c>
      <c r="B41" s="41" t="str">
        <f t="shared" si="0"/>
        <v/>
      </c>
      <c r="C41" s="41" t="str">
        <f t="shared" si="1"/>
        <v/>
      </c>
      <c r="D41" s="1"/>
      <c r="E41" s="43" t="str">
        <f>IF(D41&gt;0,IF(C41&gt;=Упутство!$L$1,VLOOKUP(D41,D$50:E$123,2,FALSE),"Основа истекла"),"")</f>
        <v/>
      </c>
      <c r="F41" s="5"/>
      <c r="G41" s="5"/>
      <c r="H41" s="13"/>
      <c r="I41" s="19">
        <f t="shared" si="14"/>
        <v>0</v>
      </c>
      <c r="J41" s="17"/>
      <c r="K41" s="38">
        <f t="shared" si="3"/>
        <v>0</v>
      </c>
      <c r="L41" s="39">
        <f t="shared" si="11"/>
        <v>0</v>
      </c>
      <c r="T41" s="40">
        <f t="shared" si="4"/>
        <v>0</v>
      </c>
      <c r="AD41" s="42" t="str">
        <f t="shared" si="10"/>
        <v/>
      </c>
      <c r="AE41" s="41" t="str">
        <f t="shared" si="5"/>
        <v/>
      </c>
      <c r="AF41" s="41" t="str">
        <f>IF($AG41=0,"",IF(VLOOKUP($AG41,$AG$50:$AI$148,3,FALSE)&gt;=Упутство!$L$1,VLOOKUP($AG41,$AG$50:$AI$148,3,FALSE),"Истекла"))</f>
        <v/>
      </c>
      <c r="AG41" s="7"/>
      <c r="AH41" s="5"/>
      <c r="AI41" s="5"/>
      <c r="AJ41" s="13"/>
      <c r="AK41" s="19">
        <f t="shared" si="13"/>
        <v>0</v>
      </c>
      <c r="AL41" s="17"/>
      <c r="AM41" s="38">
        <f t="shared" si="7"/>
        <v>0</v>
      </c>
      <c r="AN41" s="39">
        <f t="shared" si="12"/>
        <v>0</v>
      </c>
      <c r="AV41" s="40">
        <f t="shared" si="8"/>
        <v>0</v>
      </c>
    </row>
    <row r="42" spans="1:48" ht="20.25" customHeight="1" x14ac:dyDescent="0.2">
      <c r="A42" s="42" t="str">
        <f t="shared" si="9"/>
        <v/>
      </c>
      <c r="B42" s="41" t="str">
        <f t="shared" si="0"/>
        <v/>
      </c>
      <c r="C42" s="41" t="str">
        <f t="shared" si="1"/>
        <v/>
      </c>
      <c r="D42" s="1"/>
      <c r="E42" s="43" t="str">
        <f>IF(D42&gt;0,IF(C42&gt;=Упутство!$L$1,VLOOKUP(D42,D$50:E$123,2,FALSE),"Основа истекла"),"")</f>
        <v/>
      </c>
      <c r="F42" s="5"/>
      <c r="G42" s="5"/>
      <c r="H42" s="13"/>
      <c r="I42" s="19">
        <f t="shared" si="14"/>
        <v>0</v>
      </c>
      <c r="J42" s="17"/>
      <c r="K42" s="38">
        <f t="shared" si="3"/>
        <v>0</v>
      </c>
      <c r="L42" s="39">
        <f t="shared" si="11"/>
        <v>0</v>
      </c>
      <c r="T42" s="40">
        <f t="shared" si="4"/>
        <v>0</v>
      </c>
      <c r="AD42" s="42" t="str">
        <f t="shared" si="10"/>
        <v/>
      </c>
      <c r="AE42" s="41" t="str">
        <f t="shared" si="5"/>
        <v/>
      </c>
      <c r="AF42" s="41" t="str">
        <f>IF($AG42=0,"",IF(VLOOKUP($AG42,$AG$50:$AI$148,3,FALSE)&gt;=Упутство!$L$1,VLOOKUP($AG42,$AG$50:$AI$148,3,FALSE),"Истекла"))</f>
        <v/>
      </c>
      <c r="AG42" s="7"/>
      <c r="AH42" s="5"/>
      <c r="AI42" s="5"/>
      <c r="AJ42" s="13"/>
      <c r="AK42" s="19">
        <f t="shared" si="13"/>
        <v>0</v>
      </c>
      <c r="AL42" s="17"/>
      <c r="AM42" s="38">
        <f t="shared" si="7"/>
        <v>0</v>
      </c>
      <c r="AN42" s="39">
        <f t="shared" si="12"/>
        <v>0</v>
      </c>
      <c r="AV42" s="40">
        <f t="shared" si="8"/>
        <v>0</v>
      </c>
    </row>
    <row r="43" spans="1:48" ht="20.25" customHeight="1" thickBot="1" x14ac:dyDescent="0.25">
      <c r="A43" s="42" t="str">
        <f t="shared" si="9"/>
        <v/>
      </c>
      <c r="B43" s="41" t="str">
        <f t="shared" si="0"/>
        <v/>
      </c>
      <c r="C43" s="41" t="str">
        <f t="shared" si="1"/>
        <v/>
      </c>
      <c r="D43" s="1"/>
      <c r="E43" s="43" t="str">
        <f>IF(D43&gt;0,IF(C43&gt;=Упутство!$L$1,VLOOKUP(D43,D$50:E$123,2,FALSE),"Основа истекла"),"")</f>
        <v/>
      </c>
      <c r="F43" s="5"/>
      <c r="G43" s="5"/>
      <c r="H43" s="13"/>
      <c r="I43" s="19">
        <f>ROUND(H43,2)</f>
        <v>0</v>
      </c>
      <c r="J43" s="17"/>
      <c r="K43" s="38">
        <f>IF(J43=0,0,150000)</f>
        <v>0</v>
      </c>
      <c r="L43" s="39">
        <f>IF(H43&gt;0,IF(H42="","Попуни редом!",IF(E43="","Назив ГЈ!",IF(F43="","Број одељења!",IF(G43="","Број чистине!",IF(J43="","Трошак изв.пр.!",IF(J43/I43&lt;K43,J43,ROUND(I43,2)*K43)))))),0)</f>
        <v>0</v>
      </c>
      <c r="T43" s="40">
        <f t="shared" si="4"/>
        <v>0</v>
      </c>
      <c r="AD43" s="42" t="str">
        <f t="shared" si="10"/>
        <v/>
      </c>
      <c r="AE43" s="41" t="str">
        <f t="shared" si="5"/>
        <v/>
      </c>
      <c r="AF43" s="41" t="str">
        <f>IF($AG43=0,"",IF(VLOOKUP($AG43,$AG$50:$AI$148,3,FALSE)&gt;=Упутство!$L$1,VLOOKUP($AG43,$AG$50:$AI$148,3,FALSE),"Истекла"))</f>
        <v/>
      </c>
      <c r="AG43" s="7"/>
      <c r="AH43" s="5"/>
      <c r="AI43" s="5"/>
      <c r="AJ43" s="13"/>
      <c r="AK43" s="19">
        <f>ROUND(AJ43,2)</f>
        <v>0</v>
      </c>
      <c r="AL43" s="17"/>
      <c r="AM43" s="38">
        <f>IF(AL43=0,0,150000)</f>
        <v>0</v>
      </c>
      <c r="AN43" s="39">
        <f>IF(AJ43&gt;0,IF(AJ42="","Попуни редом!",IF(AG43="","Назив ГЈ!",IF(AH43="","Број одељења!",IF(AI43="","Број чистине!",IF(AL43="","Трошак изв.пр.!",IF(AL43/AK43&lt;AM43,AL43,ROUND(AK43,2)*AM43)))))),0)</f>
        <v>0</v>
      </c>
      <c r="AV43" s="40">
        <f t="shared" si="8"/>
        <v>0</v>
      </c>
    </row>
    <row r="44" spans="1:48" ht="21" customHeight="1" thickBot="1" x14ac:dyDescent="0.25">
      <c r="A44" s="182" t="s">
        <v>21</v>
      </c>
      <c r="B44" s="183"/>
      <c r="C44" s="183"/>
      <c r="D44" s="183"/>
      <c r="E44" s="183"/>
      <c r="F44" s="183"/>
      <c r="G44" s="183"/>
      <c r="H44" s="184"/>
      <c r="I44" s="44">
        <f>SUM(I8:I43)</f>
        <v>0</v>
      </c>
      <c r="J44" s="44">
        <f>SUMIF(L8:L43,"&gt;0",J8:J43)</f>
        <v>0</v>
      </c>
      <c r="K44" s="45"/>
      <c r="L44" s="46">
        <f>IF(T44&gt;0,"Провери унос!",SUM(L8:L43))</f>
        <v>0</v>
      </c>
      <c r="T44" s="40">
        <f>SUM(T8:T43)</f>
        <v>0</v>
      </c>
      <c r="AD44" s="182" t="s">
        <v>21</v>
      </c>
      <c r="AE44" s="183"/>
      <c r="AF44" s="183"/>
      <c r="AG44" s="183"/>
      <c r="AH44" s="183"/>
      <c r="AI44" s="183"/>
      <c r="AJ44" s="184"/>
      <c r="AK44" s="44">
        <f>SUM(AK8:AK43)</f>
        <v>0</v>
      </c>
      <c r="AL44" s="44">
        <f>SUMIF(AN8:AN43,"&gt;0",AL8:AL43)</f>
        <v>0</v>
      </c>
      <c r="AM44" s="45"/>
      <c r="AN44" s="46">
        <f>IF(AV44&gt;0,"Провери унос!",SUM(AN8:AN43))</f>
        <v>0</v>
      </c>
      <c r="AV44" s="40">
        <f>SUM(AV8:AV43)</f>
        <v>0</v>
      </c>
    </row>
    <row r="45" spans="1:48" ht="62.25" customHeight="1" x14ac:dyDescent="0.2">
      <c r="A45" s="173" t="s">
        <v>195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AD45" s="173" t="s">
        <v>195</v>
      </c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</row>
    <row r="46" spans="1:48" ht="18" customHeight="1" x14ac:dyDescent="0.2">
      <c r="A46" s="180">
        <f>Пријава!$C10</f>
        <v>0</v>
      </c>
      <c r="B46" s="180"/>
      <c r="C46" s="180"/>
      <c r="D46" s="180"/>
      <c r="E46" s="180"/>
      <c r="F46" s="175" t="s">
        <v>22</v>
      </c>
      <c r="G46" s="175"/>
      <c r="H46" s="175"/>
      <c r="I46" s="175"/>
      <c r="J46" s="178">
        <f>Пријава!$C14</f>
        <v>0</v>
      </c>
      <c r="K46" s="178"/>
      <c r="L46" s="178"/>
      <c r="AD46" s="180">
        <f>Пријава!$C10</f>
        <v>0</v>
      </c>
      <c r="AE46" s="180"/>
      <c r="AF46" s="180"/>
      <c r="AG46" s="180"/>
      <c r="AH46" s="175" t="s">
        <v>22</v>
      </c>
      <c r="AI46" s="175"/>
      <c r="AJ46" s="175"/>
      <c r="AK46" s="175"/>
      <c r="AL46" s="178">
        <f>Пријава!$C14</f>
        <v>0</v>
      </c>
      <c r="AM46" s="178"/>
      <c r="AN46" s="178"/>
    </row>
    <row r="47" spans="1:48" ht="18" customHeight="1" x14ac:dyDescent="0.2">
      <c r="A47" s="177">
        <f>Пријава!$A29</f>
        <v>0</v>
      </c>
      <c r="B47" s="177"/>
      <c r="C47" s="177"/>
      <c r="D47" s="177"/>
      <c r="E47" s="177"/>
      <c r="F47" s="175"/>
      <c r="G47" s="175"/>
      <c r="H47" s="175"/>
      <c r="I47" s="175"/>
      <c r="J47" s="176">
        <f>Пријава!$C15</f>
        <v>0</v>
      </c>
      <c r="K47" s="176"/>
      <c r="L47" s="176"/>
      <c r="AD47" s="177">
        <f>Пријава!$A29</f>
        <v>0</v>
      </c>
      <c r="AE47" s="177"/>
      <c r="AF47" s="177"/>
      <c r="AG47" s="177"/>
      <c r="AH47" s="175"/>
      <c r="AI47" s="175"/>
      <c r="AJ47" s="175"/>
      <c r="AK47" s="175"/>
      <c r="AL47" s="176">
        <f>Пријава!$C15</f>
        <v>0</v>
      </c>
      <c r="AM47" s="176"/>
      <c r="AN47" s="176"/>
    </row>
    <row r="48" spans="1:48" ht="36" customHeight="1" x14ac:dyDescent="0.2">
      <c r="A48" s="179"/>
      <c r="B48" s="179"/>
      <c r="C48" s="179"/>
      <c r="D48" s="179"/>
      <c r="E48" s="179"/>
      <c r="F48" s="175"/>
      <c r="G48" s="175"/>
      <c r="H48" s="175"/>
      <c r="I48" s="175"/>
      <c r="J48" s="181"/>
      <c r="K48" s="181"/>
      <c r="L48" s="181"/>
      <c r="AD48" s="179"/>
      <c r="AE48" s="179"/>
      <c r="AF48" s="179"/>
      <c r="AG48" s="179"/>
      <c r="AH48" s="175"/>
      <c r="AI48" s="175"/>
      <c r="AJ48" s="175"/>
      <c r="AK48" s="175"/>
      <c r="AL48" s="181"/>
      <c r="AM48" s="181"/>
      <c r="AN48" s="181"/>
    </row>
    <row r="49" spans="4:39" ht="12.75" customHeight="1" x14ac:dyDescent="0.2">
      <c r="D49" s="6" t="s">
        <v>34</v>
      </c>
      <c r="E49" s="6" t="s">
        <v>35</v>
      </c>
      <c r="F49" s="47" t="s">
        <v>110</v>
      </c>
      <c r="G49" s="47" t="s">
        <v>111</v>
      </c>
      <c r="K49" s="15"/>
      <c r="AG49" s="6" t="s">
        <v>115</v>
      </c>
      <c r="AH49" s="47" t="s">
        <v>110</v>
      </c>
      <c r="AI49" s="29" t="s">
        <v>111</v>
      </c>
      <c r="AM49" s="15"/>
    </row>
    <row r="50" spans="4:39" ht="12.75" customHeight="1" x14ac:dyDescent="0.2">
      <c r="D50" s="6">
        <v>2701</v>
      </c>
      <c r="E50" s="6" t="s">
        <v>36</v>
      </c>
      <c r="F50" s="6">
        <v>2016</v>
      </c>
      <c r="G50" s="6">
        <v>2025</v>
      </c>
      <c r="K50" s="48"/>
      <c r="AG50" s="63" t="s">
        <v>116</v>
      </c>
      <c r="AH50" s="63">
        <v>2001</v>
      </c>
      <c r="AI50" s="63">
        <v>2010</v>
      </c>
      <c r="AM50" s="48"/>
    </row>
    <row r="51" spans="4:39" ht="12.75" customHeight="1" x14ac:dyDescent="0.2">
      <c r="D51" s="6">
        <v>2702</v>
      </c>
      <c r="E51" s="6" t="s">
        <v>37</v>
      </c>
      <c r="F51" s="6">
        <v>2016</v>
      </c>
      <c r="G51" s="6">
        <v>2025</v>
      </c>
      <c r="K51" s="48"/>
      <c r="AG51" s="63" t="s">
        <v>117</v>
      </c>
      <c r="AH51" s="63">
        <v>2005</v>
      </c>
      <c r="AI51" s="63">
        <v>2014</v>
      </c>
      <c r="AM51" s="48"/>
    </row>
    <row r="52" spans="4:39" ht="12.75" customHeight="1" x14ac:dyDescent="0.2">
      <c r="D52" s="6">
        <v>2703</v>
      </c>
      <c r="E52" s="6" t="s">
        <v>38</v>
      </c>
      <c r="F52" s="6">
        <v>2016</v>
      </c>
      <c r="G52" s="6">
        <v>2025</v>
      </c>
      <c r="K52" s="48"/>
      <c r="AG52" s="63" t="s">
        <v>118</v>
      </c>
      <c r="AH52" s="63">
        <v>2004</v>
      </c>
      <c r="AI52" s="63">
        <v>2013</v>
      </c>
      <c r="AM52" s="48"/>
    </row>
    <row r="53" spans="4:39" ht="12.75" customHeight="1" x14ac:dyDescent="0.2">
      <c r="D53" s="6">
        <v>2704</v>
      </c>
      <c r="E53" s="6" t="s">
        <v>39</v>
      </c>
      <c r="F53" s="6">
        <v>2017</v>
      </c>
      <c r="G53" s="6">
        <v>2026</v>
      </c>
      <c r="AG53" s="63" t="s">
        <v>120</v>
      </c>
      <c r="AH53" s="63">
        <v>2004</v>
      </c>
      <c r="AI53" s="63">
        <v>2013</v>
      </c>
    </row>
    <row r="54" spans="4:39" ht="12.75" customHeight="1" x14ac:dyDescent="0.2">
      <c r="D54" s="6">
        <v>2705</v>
      </c>
      <c r="E54" s="6" t="s">
        <v>40</v>
      </c>
      <c r="F54" s="6">
        <v>2017</v>
      </c>
      <c r="G54" s="6">
        <v>2026</v>
      </c>
      <c r="AG54" s="20" t="s">
        <v>247</v>
      </c>
      <c r="AH54" s="20">
        <v>2020</v>
      </c>
      <c r="AI54" s="20">
        <v>2029</v>
      </c>
    </row>
    <row r="55" spans="4:39" ht="12.75" customHeight="1" x14ac:dyDescent="0.2">
      <c r="D55" s="6">
        <v>2706</v>
      </c>
      <c r="E55" s="6" t="s">
        <v>41</v>
      </c>
      <c r="F55" s="6">
        <v>2017</v>
      </c>
      <c r="G55" s="6">
        <v>2026</v>
      </c>
      <c r="AG55" s="62" t="s">
        <v>119</v>
      </c>
      <c r="AH55" s="62">
        <v>1989</v>
      </c>
      <c r="AI55" s="62">
        <v>1998</v>
      </c>
    </row>
    <row r="56" spans="4:39" ht="12.75" customHeight="1" x14ac:dyDescent="0.2">
      <c r="D56" s="6">
        <v>2707</v>
      </c>
      <c r="E56" s="6" t="s">
        <v>42</v>
      </c>
      <c r="F56" s="15">
        <v>2019</v>
      </c>
      <c r="G56" s="6">
        <v>2028</v>
      </c>
      <c r="AG56" s="15" t="s">
        <v>121</v>
      </c>
      <c r="AH56" s="15">
        <v>2022</v>
      </c>
      <c r="AI56" s="15">
        <v>2031</v>
      </c>
    </row>
    <row r="57" spans="4:39" ht="12.75" customHeight="1" x14ac:dyDescent="0.2">
      <c r="D57" s="6">
        <v>2708</v>
      </c>
      <c r="E57" s="6" t="s">
        <v>43</v>
      </c>
      <c r="F57" s="15">
        <v>2019</v>
      </c>
      <c r="G57" s="6">
        <v>2028</v>
      </c>
      <c r="AG57" s="62" t="s">
        <v>122</v>
      </c>
      <c r="AH57" s="62">
        <v>2005</v>
      </c>
      <c r="AI57" s="62">
        <v>2014</v>
      </c>
    </row>
    <row r="58" spans="4:39" ht="12.75" customHeight="1" x14ac:dyDescent="0.2">
      <c r="D58" s="6">
        <v>2709</v>
      </c>
      <c r="E58" s="6" t="s">
        <v>44</v>
      </c>
      <c r="F58" s="15">
        <v>2018</v>
      </c>
      <c r="G58" s="6">
        <v>2027</v>
      </c>
      <c r="AG58" s="15" t="s">
        <v>125</v>
      </c>
      <c r="AH58" s="15">
        <v>2019</v>
      </c>
      <c r="AI58" s="15">
        <v>2028</v>
      </c>
    </row>
    <row r="59" spans="4:39" ht="12.75" customHeight="1" x14ac:dyDescent="0.2">
      <c r="D59" s="6">
        <v>2710</v>
      </c>
      <c r="E59" s="6" t="s">
        <v>45</v>
      </c>
      <c r="F59" s="6">
        <v>2018</v>
      </c>
      <c r="G59" s="6">
        <v>2027</v>
      </c>
      <c r="AG59" s="62" t="s">
        <v>123</v>
      </c>
      <c r="AH59" s="62">
        <v>2005</v>
      </c>
      <c r="AI59" s="62">
        <v>2014</v>
      </c>
    </row>
    <row r="60" spans="4:39" ht="12.75" customHeight="1" x14ac:dyDescent="0.2">
      <c r="D60" s="6">
        <v>2711</v>
      </c>
      <c r="E60" s="6" t="s">
        <v>46</v>
      </c>
      <c r="F60" s="6">
        <v>2018</v>
      </c>
      <c r="G60" s="6">
        <v>2027</v>
      </c>
      <c r="AG60" s="20" t="s">
        <v>266</v>
      </c>
      <c r="AH60" s="20">
        <v>2025</v>
      </c>
      <c r="AI60" s="20">
        <v>2034</v>
      </c>
    </row>
    <row r="61" spans="4:39" ht="12.75" customHeight="1" x14ac:dyDescent="0.2">
      <c r="D61" s="6">
        <v>2712</v>
      </c>
      <c r="E61" s="6" t="s">
        <v>47</v>
      </c>
      <c r="F61" s="15">
        <v>2019</v>
      </c>
      <c r="G61" s="6">
        <v>2028</v>
      </c>
      <c r="AG61" s="62" t="s">
        <v>172</v>
      </c>
      <c r="AH61" s="62">
        <v>1997</v>
      </c>
      <c r="AI61" s="62">
        <v>2006</v>
      </c>
    </row>
    <row r="62" spans="4:39" ht="12.75" customHeight="1" x14ac:dyDescent="0.2">
      <c r="D62" s="15">
        <v>2713</v>
      </c>
      <c r="E62" s="15" t="s">
        <v>48</v>
      </c>
      <c r="F62" s="15">
        <v>2021</v>
      </c>
      <c r="G62" s="15">
        <v>2030</v>
      </c>
      <c r="AG62" s="62" t="s">
        <v>173</v>
      </c>
      <c r="AH62" s="62">
        <v>2006</v>
      </c>
      <c r="AI62" s="62">
        <v>2015</v>
      </c>
    </row>
    <row r="63" spans="4:39" ht="12.75" customHeight="1" x14ac:dyDescent="0.2">
      <c r="D63" s="15">
        <v>2714</v>
      </c>
      <c r="E63" s="15" t="s">
        <v>107</v>
      </c>
      <c r="F63" s="15">
        <v>2021</v>
      </c>
      <c r="G63" s="15">
        <v>2030</v>
      </c>
      <c r="AG63" s="62" t="s">
        <v>174</v>
      </c>
      <c r="AH63" s="62">
        <v>2002</v>
      </c>
      <c r="AI63" s="62">
        <v>2011</v>
      </c>
    </row>
    <row r="64" spans="4:39" ht="12.75" customHeight="1" x14ac:dyDescent="0.2">
      <c r="D64" s="6">
        <v>2715</v>
      </c>
      <c r="E64" s="6" t="s">
        <v>49</v>
      </c>
      <c r="F64" s="49">
        <v>2020</v>
      </c>
      <c r="G64" s="6">
        <v>2029</v>
      </c>
      <c r="AG64" s="62" t="s">
        <v>129</v>
      </c>
      <c r="AH64" s="62">
        <v>2007</v>
      </c>
      <c r="AI64" s="62">
        <v>2016</v>
      </c>
    </row>
    <row r="65" spans="4:35" ht="12.75" customHeight="1" x14ac:dyDescent="0.2">
      <c r="D65" s="15">
        <v>2716</v>
      </c>
      <c r="E65" s="15" t="s">
        <v>50</v>
      </c>
      <c r="F65" s="15">
        <v>2021</v>
      </c>
      <c r="G65" s="15">
        <v>2030</v>
      </c>
      <c r="AG65" s="62" t="s">
        <v>86</v>
      </c>
      <c r="AH65" s="62">
        <v>2003</v>
      </c>
      <c r="AI65" s="62">
        <v>2012</v>
      </c>
    </row>
    <row r="66" spans="4:35" ht="12.75" customHeight="1" x14ac:dyDescent="0.2">
      <c r="D66" s="6">
        <v>2717</v>
      </c>
      <c r="E66" s="6" t="s">
        <v>108</v>
      </c>
      <c r="F66" s="15">
        <v>2020</v>
      </c>
      <c r="G66" s="6">
        <v>2029</v>
      </c>
      <c r="AG66" s="62" t="s">
        <v>130</v>
      </c>
      <c r="AH66" s="62">
        <v>1998</v>
      </c>
      <c r="AI66" s="62">
        <v>2007</v>
      </c>
    </row>
    <row r="67" spans="4:35" ht="12.75" customHeight="1" x14ac:dyDescent="0.2">
      <c r="D67" s="15">
        <v>2718</v>
      </c>
      <c r="E67" s="15" t="s">
        <v>51</v>
      </c>
      <c r="F67" s="15">
        <v>2021</v>
      </c>
      <c r="G67" s="15">
        <v>2030</v>
      </c>
      <c r="AG67" s="62" t="s">
        <v>85</v>
      </c>
      <c r="AH67" s="62">
        <v>1998</v>
      </c>
      <c r="AI67" s="62">
        <v>2007</v>
      </c>
    </row>
    <row r="68" spans="4:35" ht="12.75" customHeight="1" x14ac:dyDescent="0.2">
      <c r="D68" s="6">
        <v>2719</v>
      </c>
      <c r="E68" s="15" t="s">
        <v>259</v>
      </c>
      <c r="F68" s="6">
        <v>2023</v>
      </c>
      <c r="G68" s="6">
        <v>2032</v>
      </c>
      <c r="AG68" s="15" t="s">
        <v>267</v>
      </c>
      <c r="AH68" s="15">
        <v>2018</v>
      </c>
      <c r="AI68" s="15">
        <v>2027</v>
      </c>
    </row>
    <row r="69" spans="4:35" ht="12.75" customHeight="1" x14ac:dyDescent="0.2">
      <c r="D69" s="15">
        <v>2720</v>
      </c>
      <c r="E69" s="15" t="s">
        <v>52</v>
      </c>
      <c r="F69" s="15">
        <v>2022</v>
      </c>
      <c r="G69" s="15">
        <v>2031</v>
      </c>
      <c r="AG69" s="20" t="s">
        <v>261</v>
      </c>
      <c r="AH69" s="20">
        <v>2024</v>
      </c>
      <c r="AI69" s="20">
        <v>2033</v>
      </c>
    </row>
    <row r="70" spans="4:35" ht="12.75" customHeight="1" x14ac:dyDescent="0.2">
      <c r="D70" s="6">
        <v>2721</v>
      </c>
      <c r="E70" s="6" t="s">
        <v>53</v>
      </c>
      <c r="F70" s="6">
        <v>2023</v>
      </c>
      <c r="G70" s="6">
        <v>2032</v>
      </c>
      <c r="AG70" s="62" t="s">
        <v>131</v>
      </c>
      <c r="AH70" s="62">
        <v>2005</v>
      </c>
      <c r="AI70" s="62">
        <v>2014</v>
      </c>
    </row>
    <row r="71" spans="4:35" ht="12.75" customHeight="1" x14ac:dyDescent="0.2">
      <c r="D71" s="15">
        <v>2722</v>
      </c>
      <c r="E71" s="15" t="s">
        <v>54</v>
      </c>
      <c r="F71" s="15">
        <v>2022</v>
      </c>
      <c r="G71" s="15">
        <v>2031</v>
      </c>
      <c r="AG71" s="20" t="s">
        <v>268</v>
      </c>
      <c r="AH71" s="20">
        <v>2025</v>
      </c>
      <c r="AI71" s="20">
        <v>2034</v>
      </c>
    </row>
    <row r="72" spans="4:35" ht="12.75" customHeight="1" x14ac:dyDescent="0.2">
      <c r="D72" s="15">
        <v>2723</v>
      </c>
      <c r="E72" s="15" t="s">
        <v>55</v>
      </c>
      <c r="F72" s="15">
        <v>2022</v>
      </c>
      <c r="G72" s="15">
        <v>2031</v>
      </c>
      <c r="AG72" s="62" t="s">
        <v>83</v>
      </c>
      <c r="AH72" s="62">
        <v>1996</v>
      </c>
      <c r="AI72" s="62">
        <v>2005</v>
      </c>
    </row>
    <row r="73" spans="4:35" ht="12.75" customHeight="1" x14ac:dyDescent="0.2">
      <c r="D73" s="6">
        <v>2724</v>
      </c>
      <c r="E73" s="6" t="s">
        <v>56</v>
      </c>
      <c r="F73" s="6">
        <v>2023</v>
      </c>
      <c r="G73" s="6">
        <v>2032</v>
      </c>
      <c r="AG73" s="62" t="s">
        <v>126</v>
      </c>
      <c r="AH73" s="62">
        <v>1996</v>
      </c>
      <c r="AI73" s="62">
        <v>2005</v>
      </c>
    </row>
    <row r="74" spans="4:35" ht="12.75" customHeight="1" x14ac:dyDescent="0.2">
      <c r="D74" s="6">
        <v>2725</v>
      </c>
      <c r="E74" s="6" t="s">
        <v>93</v>
      </c>
      <c r="F74" s="6">
        <v>2016</v>
      </c>
      <c r="G74" s="6">
        <v>2025</v>
      </c>
      <c r="AG74" s="15" t="s">
        <v>127</v>
      </c>
      <c r="AH74" s="15">
        <v>2018</v>
      </c>
      <c r="AI74" s="15">
        <v>2027</v>
      </c>
    </row>
    <row r="75" spans="4:35" ht="12.75" customHeight="1" x14ac:dyDescent="0.2">
      <c r="D75" s="6">
        <v>2801</v>
      </c>
      <c r="E75" s="15" t="s">
        <v>256</v>
      </c>
      <c r="F75" s="6">
        <v>2023</v>
      </c>
      <c r="G75" s="6">
        <v>2032</v>
      </c>
      <c r="AG75" s="20" t="s">
        <v>248</v>
      </c>
      <c r="AH75" s="20">
        <v>2020</v>
      </c>
      <c r="AI75" s="20">
        <v>2029</v>
      </c>
    </row>
    <row r="76" spans="4:35" ht="12.75" customHeight="1" x14ac:dyDescent="0.2">
      <c r="D76" s="15">
        <v>2802</v>
      </c>
      <c r="E76" s="15" t="s">
        <v>57</v>
      </c>
      <c r="F76" s="15">
        <v>2022</v>
      </c>
      <c r="G76" s="15">
        <v>2031</v>
      </c>
      <c r="AG76" s="62" t="s">
        <v>80</v>
      </c>
      <c r="AH76" s="62">
        <v>1998</v>
      </c>
      <c r="AI76" s="62">
        <v>2007</v>
      </c>
    </row>
    <row r="77" spans="4:35" ht="12.75" customHeight="1" x14ac:dyDescent="0.2">
      <c r="D77" s="6">
        <v>2803</v>
      </c>
      <c r="E77" s="6" t="s">
        <v>58</v>
      </c>
      <c r="F77" s="15">
        <v>2020</v>
      </c>
      <c r="G77" s="6">
        <v>2029</v>
      </c>
      <c r="AG77" s="62" t="s">
        <v>177</v>
      </c>
      <c r="AH77" s="62">
        <v>2000</v>
      </c>
      <c r="AI77" s="62">
        <v>2009</v>
      </c>
    </row>
    <row r="78" spans="4:35" ht="12.75" customHeight="1" x14ac:dyDescent="0.2">
      <c r="D78" s="6">
        <v>2804</v>
      </c>
      <c r="E78" s="15" t="s">
        <v>269</v>
      </c>
      <c r="F78" s="6">
        <v>2024</v>
      </c>
      <c r="G78" s="6">
        <v>2033</v>
      </c>
      <c r="AG78" s="15" t="s">
        <v>175</v>
      </c>
      <c r="AH78" s="15">
        <v>2018</v>
      </c>
      <c r="AI78" s="15">
        <v>2027</v>
      </c>
    </row>
    <row r="79" spans="4:35" ht="12.75" customHeight="1" x14ac:dyDescent="0.2">
      <c r="D79" s="6">
        <v>2805</v>
      </c>
      <c r="E79" s="20" t="s">
        <v>270</v>
      </c>
      <c r="F79" s="6">
        <v>2025</v>
      </c>
      <c r="G79" s="6">
        <v>2034</v>
      </c>
      <c r="AG79" s="20" t="s">
        <v>249</v>
      </c>
      <c r="AH79" s="20">
        <v>2021</v>
      </c>
      <c r="AI79" s="20">
        <v>2030</v>
      </c>
    </row>
    <row r="80" spans="4:35" ht="12.75" customHeight="1" x14ac:dyDescent="0.2">
      <c r="D80" s="6">
        <v>2806</v>
      </c>
      <c r="E80" s="6" t="s">
        <v>59</v>
      </c>
      <c r="F80" s="6">
        <v>2017</v>
      </c>
      <c r="G80" s="6">
        <v>2026</v>
      </c>
      <c r="AG80" s="62" t="s">
        <v>176</v>
      </c>
      <c r="AH80" s="62">
        <v>1997</v>
      </c>
      <c r="AI80" s="62">
        <v>2006</v>
      </c>
    </row>
    <row r="81" spans="4:35" ht="12.75" customHeight="1" x14ac:dyDescent="0.2">
      <c r="D81" s="6">
        <v>2811</v>
      </c>
      <c r="E81" s="6" t="s">
        <v>60</v>
      </c>
      <c r="F81" s="6">
        <v>2016</v>
      </c>
      <c r="G81" s="6">
        <v>2025</v>
      </c>
      <c r="AG81" s="62" t="s">
        <v>134</v>
      </c>
      <c r="AH81" s="62">
        <v>2001</v>
      </c>
      <c r="AI81" s="62">
        <v>2010</v>
      </c>
    </row>
    <row r="82" spans="4:35" ht="12.75" customHeight="1" x14ac:dyDescent="0.2">
      <c r="D82" s="15">
        <v>2812</v>
      </c>
      <c r="E82" s="15" t="s">
        <v>61</v>
      </c>
      <c r="F82" s="15">
        <v>2021</v>
      </c>
      <c r="G82" s="15">
        <v>2030</v>
      </c>
      <c r="AG82" s="15" t="s">
        <v>133</v>
      </c>
      <c r="AH82" s="15">
        <v>2019</v>
      </c>
      <c r="AI82" s="15">
        <v>2028</v>
      </c>
    </row>
    <row r="83" spans="4:35" ht="12.75" customHeight="1" x14ac:dyDescent="0.2">
      <c r="D83" s="6">
        <v>2814</v>
      </c>
      <c r="E83" s="6" t="s">
        <v>183</v>
      </c>
      <c r="F83" s="6">
        <v>2018</v>
      </c>
      <c r="G83" s="6">
        <v>2027</v>
      </c>
      <c r="AG83" s="62" t="s">
        <v>135</v>
      </c>
      <c r="AH83" s="62">
        <v>2005</v>
      </c>
      <c r="AI83" s="62">
        <v>2014</v>
      </c>
    </row>
    <row r="84" spans="4:35" ht="12.75" customHeight="1" x14ac:dyDescent="0.2">
      <c r="D84" s="6">
        <v>2815</v>
      </c>
      <c r="E84" s="6" t="s">
        <v>182</v>
      </c>
      <c r="F84" s="6">
        <v>2018</v>
      </c>
      <c r="G84" s="6">
        <v>2027</v>
      </c>
      <c r="AG84" s="62" t="s">
        <v>136</v>
      </c>
      <c r="AH84" s="62">
        <v>2005</v>
      </c>
      <c r="AI84" s="62">
        <v>2014</v>
      </c>
    </row>
    <row r="85" spans="4:35" ht="12.75" customHeight="1" x14ac:dyDescent="0.2">
      <c r="D85" s="6">
        <v>2816</v>
      </c>
      <c r="E85" s="6" t="s">
        <v>185</v>
      </c>
      <c r="F85" s="6">
        <v>2018</v>
      </c>
      <c r="G85" s="6">
        <v>2027</v>
      </c>
      <c r="AG85" s="20" t="s">
        <v>250</v>
      </c>
      <c r="AH85" s="20">
        <v>2023</v>
      </c>
      <c r="AI85" s="20">
        <v>2032</v>
      </c>
    </row>
    <row r="86" spans="4:35" ht="12.75" customHeight="1" x14ac:dyDescent="0.2">
      <c r="D86" s="6">
        <v>2817</v>
      </c>
      <c r="E86" s="6" t="s">
        <v>186</v>
      </c>
      <c r="F86" s="6">
        <v>2018</v>
      </c>
      <c r="G86" s="6">
        <v>2027</v>
      </c>
      <c r="AG86" s="62" t="s">
        <v>137</v>
      </c>
      <c r="AH86" s="62">
        <v>2000</v>
      </c>
      <c r="AI86" s="62">
        <v>2009</v>
      </c>
    </row>
    <row r="87" spans="4:35" ht="12.75" customHeight="1" x14ac:dyDescent="0.2">
      <c r="D87" s="6">
        <v>2818</v>
      </c>
      <c r="E87" s="6" t="s">
        <v>184</v>
      </c>
      <c r="F87" s="6">
        <v>2018</v>
      </c>
      <c r="G87" s="6">
        <v>2027</v>
      </c>
      <c r="AG87" s="62" t="s">
        <v>138</v>
      </c>
      <c r="AH87" s="62">
        <v>2005</v>
      </c>
      <c r="AI87" s="62">
        <v>2014</v>
      </c>
    </row>
    <row r="88" spans="4:35" ht="12.75" customHeight="1" x14ac:dyDescent="0.2">
      <c r="D88" s="6">
        <v>2819</v>
      </c>
      <c r="E88" s="6" t="s">
        <v>187</v>
      </c>
      <c r="F88" s="6">
        <v>2018</v>
      </c>
      <c r="G88" s="6">
        <v>2027</v>
      </c>
      <c r="AG88" s="6" t="s">
        <v>139</v>
      </c>
      <c r="AH88" s="6">
        <v>2016</v>
      </c>
      <c r="AI88" s="6">
        <v>2025</v>
      </c>
    </row>
    <row r="89" spans="4:35" ht="12.75" customHeight="1" x14ac:dyDescent="0.2">
      <c r="D89" s="6">
        <v>2901</v>
      </c>
      <c r="E89" s="6" t="s">
        <v>62</v>
      </c>
      <c r="F89" s="15">
        <v>2020</v>
      </c>
      <c r="G89" s="6">
        <v>2029</v>
      </c>
      <c r="AG89" s="20" t="s">
        <v>262</v>
      </c>
      <c r="AH89" s="20">
        <v>2024</v>
      </c>
      <c r="AI89" s="20">
        <v>2033</v>
      </c>
    </row>
    <row r="90" spans="4:35" ht="12.75" customHeight="1" x14ac:dyDescent="0.2">
      <c r="D90" s="6">
        <v>2902</v>
      </c>
      <c r="E90" s="6" t="s">
        <v>63</v>
      </c>
      <c r="F90" s="15">
        <v>2019</v>
      </c>
      <c r="G90" s="6">
        <v>2028</v>
      </c>
      <c r="AG90" s="62" t="s">
        <v>140</v>
      </c>
      <c r="AH90" s="62">
        <v>1998</v>
      </c>
      <c r="AI90" s="62">
        <v>2007</v>
      </c>
    </row>
    <row r="91" spans="4:35" ht="12.75" customHeight="1" x14ac:dyDescent="0.2">
      <c r="D91" s="6">
        <v>2903</v>
      </c>
      <c r="E91" s="20" t="s">
        <v>271</v>
      </c>
      <c r="F91" s="6">
        <v>2025</v>
      </c>
      <c r="G91" s="6">
        <v>2034</v>
      </c>
      <c r="AG91" s="15" t="s">
        <v>188</v>
      </c>
      <c r="AH91" s="15">
        <v>2019</v>
      </c>
      <c r="AI91" s="15">
        <v>2028</v>
      </c>
    </row>
    <row r="92" spans="4:35" ht="12.75" customHeight="1" x14ac:dyDescent="0.2">
      <c r="D92" s="6">
        <v>2904</v>
      </c>
      <c r="E92" s="15" t="s">
        <v>257</v>
      </c>
      <c r="F92" s="6">
        <v>2023</v>
      </c>
      <c r="G92" s="6">
        <v>2032</v>
      </c>
      <c r="AG92" s="20" t="s">
        <v>272</v>
      </c>
      <c r="AH92" s="20">
        <v>2025</v>
      </c>
      <c r="AI92" s="20">
        <v>2034</v>
      </c>
    </row>
    <row r="93" spans="4:35" ht="12.75" customHeight="1" x14ac:dyDescent="0.2">
      <c r="D93" s="6">
        <v>2905</v>
      </c>
      <c r="E93" s="6" t="s">
        <v>94</v>
      </c>
      <c r="F93" s="6">
        <v>2016</v>
      </c>
      <c r="G93" s="6">
        <v>2025</v>
      </c>
      <c r="AG93" s="15" t="s">
        <v>89</v>
      </c>
      <c r="AH93" s="15">
        <v>2021</v>
      </c>
      <c r="AI93" s="15">
        <v>2030</v>
      </c>
    </row>
    <row r="94" spans="4:35" ht="12.75" customHeight="1" x14ac:dyDescent="0.2">
      <c r="D94" s="15">
        <v>2906</v>
      </c>
      <c r="E94" s="15" t="s">
        <v>109</v>
      </c>
      <c r="F94" s="15">
        <v>2021</v>
      </c>
      <c r="G94" s="15">
        <v>2030</v>
      </c>
      <c r="AG94" s="15" t="s">
        <v>242</v>
      </c>
      <c r="AH94" s="6">
        <v>2021</v>
      </c>
      <c r="AI94" s="6">
        <v>2030</v>
      </c>
    </row>
    <row r="95" spans="4:35" ht="12.75" customHeight="1" x14ac:dyDescent="0.2">
      <c r="D95" s="15">
        <v>2907</v>
      </c>
      <c r="E95" s="15" t="s">
        <v>64</v>
      </c>
      <c r="F95" s="15">
        <v>2022</v>
      </c>
      <c r="G95" s="15">
        <v>2031</v>
      </c>
      <c r="AG95" s="20" t="s">
        <v>273</v>
      </c>
      <c r="AH95" s="20">
        <v>2025</v>
      </c>
      <c r="AI95" s="20">
        <v>2034</v>
      </c>
    </row>
    <row r="96" spans="4:35" ht="12.75" customHeight="1" x14ac:dyDescent="0.2">
      <c r="D96" s="6">
        <v>2908</v>
      </c>
      <c r="E96" s="6" t="s">
        <v>65</v>
      </c>
      <c r="F96" s="6">
        <v>2017</v>
      </c>
      <c r="G96" s="6">
        <v>2026</v>
      </c>
      <c r="AG96" s="15" t="s">
        <v>274</v>
      </c>
      <c r="AH96" s="15">
        <v>2022</v>
      </c>
      <c r="AI96" s="15">
        <v>2031</v>
      </c>
    </row>
    <row r="97" spans="4:35" ht="12.75" customHeight="1" x14ac:dyDescent="0.2">
      <c r="D97" s="6">
        <v>2909</v>
      </c>
      <c r="E97" s="15" t="s">
        <v>275</v>
      </c>
      <c r="F97" s="6">
        <v>2024</v>
      </c>
      <c r="G97" s="6">
        <v>2033</v>
      </c>
      <c r="AG97" s="62" t="s">
        <v>88</v>
      </c>
      <c r="AH97" s="62">
        <v>2002</v>
      </c>
      <c r="AI97" s="62">
        <v>2011</v>
      </c>
    </row>
    <row r="98" spans="4:35" ht="12.75" customHeight="1" x14ac:dyDescent="0.2">
      <c r="D98" s="6">
        <v>2910</v>
      </c>
      <c r="E98" s="15" t="s">
        <v>106</v>
      </c>
      <c r="F98" s="15">
        <v>2018</v>
      </c>
      <c r="G98" s="6">
        <v>2027</v>
      </c>
      <c r="AG98" s="62" t="s">
        <v>90</v>
      </c>
      <c r="AH98" s="62">
        <v>1996</v>
      </c>
      <c r="AI98" s="62">
        <v>2005</v>
      </c>
    </row>
    <row r="99" spans="4:35" ht="12.75" customHeight="1" x14ac:dyDescent="0.2">
      <c r="D99" s="15">
        <v>3001</v>
      </c>
      <c r="E99" s="15" t="s">
        <v>66</v>
      </c>
      <c r="F99" s="15">
        <v>2022</v>
      </c>
      <c r="G99" s="15">
        <v>2031</v>
      </c>
      <c r="AG99" s="62" t="s">
        <v>141</v>
      </c>
      <c r="AH99" s="62">
        <v>2006</v>
      </c>
      <c r="AI99" s="62">
        <v>2015</v>
      </c>
    </row>
    <row r="100" spans="4:35" ht="12.75" customHeight="1" x14ac:dyDescent="0.2">
      <c r="D100" s="6">
        <v>3002</v>
      </c>
      <c r="E100" s="15" t="s">
        <v>260</v>
      </c>
      <c r="F100" s="6">
        <v>2023</v>
      </c>
      <c r="G100" s="6">
        <v>2032</v>
      </c>
      <c r="AG100" s="62" t="s">
        <v>142</v>
      </c>
      <c r="AH100" s="62">
        <v>1994</v>
      </c>
      <c r="AI100" s="62">
        <v>2003</v>
      </c>
    </row>
    <row r="101" spans="4:35" ht="12.75" customHeight="1" x14ac:dyDescent="0.2">
      <c r="D101" s="6">
        <v>3003</v>
      </c>
      <c r="E101" s="6" t="s">
        <v>67</v>
      </c>
      <c r="F101" s="6">
        <v>2016</v>
      </c>
      <c r="G101" s="6">
        <v>2025</v>
      </c>
      <c r="AG101" s="62" t="s">
        <v>84</v>
      </c>
      <c r="AH101" s="62">
        <v>1996</v>
      </c>
      <c r="AI101" s="62">
        <v>2005</v>
      </c>
    </row>
    <row r="102" spans="4:35" ht="12.75" customHeight="1" x14ac:dyDescent="0.2">
      <c r="D102" s="15">
        <v>3004</v>
      </c>
      <c r="E102" s="15" t="s">
        <v>68</v>
      </c>
      <c r="F102" s="15">
        <v>2020</v>
      </c>
      <c r="G102" s="15">
        <v>2029</v>
      </c>
      <c r="AG102" s="20" t="s">
        <v>276</v>
      </c>
      <c r="AH102" s="20">
        <v>2025</v>
      </c>
      <c r="AI102" s="20">
        <v>2034</v>
      </c>
    </row>
    <row r="103" spans="4:35" ht="12.75" customHeight="1" x14ac:dyDescent="0.2">
      <c r="D103" s="15">
        <v>3005</v>
      </c>
      <c r="E103" s="15" t="s">
        <v>277</v>
      </c>
      <c r="F103" s="6">
        <v>2024</v>
      </c>
      <c r="G103" s="6">
        <v>2033</v>
      </c>
      <c r="AG103" s="62" t="s">
        <v>143</v>
      </c>
      <c r="AH103" s="62">
        <v>1995</v>
      </c>
      <c r="AI103" s="62">
        <v>2004</v>
      </c>
    </row>
    <row r="104" spans="4:35" ht="12.75" customHeight="1" x14ac:dyDescent="0.2">
      <c r="D104" s="6">
        <v>3006</v>
      </c>
      <c r="E104" s="6" t="s">
        <v>69</v>
      </c>
      <c r="F104" s="6">
        <v>2018</v>
      </c>
      <c r="G104" s="6">
        <v>2027</v>
      </c>
      <c r="AG104" s="15" t="s">
        <v>144</v>
      </c>
      <c r="AH104" s="15">
        <v>2017</v>
      </c>
      <c r="AI104" s="15">
        <v>2026</v>
      </c>
    </row>
    <row r="105" spans="4:35" ht="12.75" customHeight="1" x14ac:dyDescent="0.2">
      <c r="D105" s="6">
        <v>3007</v>
      </c>
      <c r="E105" s="6" t="s">
        <v>70</v>
      </c>
      <c r="F105" s="15">
        <v>2018</v>
      </c>
      <c r="G105" s="6">
        <v>2027</v>
      </c>
      <c r="AG105" s="6" t="s">
        <v>145</v>
      </c>
      <c r="AH105" s="6">
        <v>2016</v>
      </c>
      <c r="AI105" s="6">
        <v>2025</v>
      </c>
    </row>
    <row r="106" spans="4:35" ht="12.75" customHeight="1" x14ac:dyDescent="0.2">
      <c r="D106" s="6">
        <v>3008</v>
      </c>
      <c r="E106" s="6" t="s">
        <v>71</v>
      </c>
      <c r="F106" s="15">
        <v>2018</v>
      </c>
      <c r="G106" s="6">
        <v>2027</v>
      </c>
      <c r="AG106" s="6" t="s">
        <v>146</v>
      </c>
      <c r="AH106" s="6">
        <v>2017</v>
      </c>
      <c r="AI106" s="6">
        <v>2026</v>
      </c>
    </row>
    <row r="107" spans="4:35" ht="12.75" customHeight="1" x14ac:dyDescent="0.2">
      <c r="D107" s="6">
        <v>3009</v>
      </c>
      <c r="E107" s="15" t="s">
        <v>278</v>
      </c>
      <c r="F107" s="6">
        <v>2024</v>
      </c>
      <c r="G107" s="6">
        <v>2033</v>
      </c>
      <c r="AG107" s="62" t="s">
        <v>149</v>
      </c>
      <c r="AH107" s="62">
        <v>1995</v>
      </c>
      <c r="AI107" s="62">
        <v>2004</v>
      </c>
    </row>
    <row r="108" spans="4:35" ht="12.75" customHeight="1" x14ac:dyDescent="0.2">
      <c r="D108" s="6">
        <v>3011</v>
      </c>
      <c r="E108" s="15" t="s">
        <v>279</v>
      </c>
      <c r="F108" s="6">
        <v>2024</v>
      </c>
      <c r="G108" s="6">
        <v>2033</v>
      </c>
      <c r="AG108" s="62" t="s">
        <v>147</v>
      </c>
      <c r="AH108" s="62">
        <v>2008</v>
      </c>
      <c r="AI108" s="62">
        <v>2017</v>
      </c>
    </row>
    <row r="109" spans="4:35" ht="12.75" customHeight="1" x14ac:dyDescent="0.2">
      <c r="D109" s="62">
        <v>3012</v>
      </c>
      <c r="E109" s="62" t="s">
        <v>95</v>
      </c>
      <c r="F109" s="62">
        <v>2007</v>
      </c>
      <c r="G109" s="62">
        <v>2016</v>
      </c>
      <c r="AG109" s="62" t="s">
        <v>148</v>
      </c>
      <c r="AH109" s="62">
        <v>1999</v>
      </c>
      <c r="AI109" s="62">
        <v>2008</v>
      </c>
    </row>
    <row r="110" spans="4:35" ht="12.75" customHeight="1" x14ac:dyDescent="0.2">
      <c r="D110" s="6">
        <v>3801</v>
      </c>
      <c r="E110" s="6" t="s">
        <v>72</v>
      </c>
      <c r="F110" s="6">
        <v>2017</v>
      </c>
      <c r="G110" s="6">
        <v>2026</v>
      </c>
      <c r="AG110" s="62" t="s">
        <v>92</v>
      </c>
      <c r="AH110" s="62">
        <v>2000</v>
      </c>
      <c r="AI110" s="62">
        <v>2009</v>
      </c>
    </row>
    <row r="111" spans="4:35" ht="12.75" customHeight="1" x14ac:dyDescent="0.2">
      <c r="D111" s="6">
        <v>3802</v>
      </c>
      <c r="E111" s="6" t="s">
        <v>102</v>
      </c>
      <c r="F111" s="6">
        <v>2017</v>
      </c>
      <c r="G111" s="6">
        <v>2026</v>
      </c>
      <c r="AG111" s="62" t="s">
        <v>150</v>
      </c>
      <c r="AH111" s="62">
        <v>2001</v>
      </c>
      <c r="AI111" s="62">
        <v>2010</v>
      </c>
    </row>
    <row r="112" spans="4:35" ht="12.75" customHeight="1" x14ac:dyDescent="0.2">
      <c r="D112" s="6">
        <v>3803</v>
      </c>
      <c r="E112" s="6" t="s">
        <v>103</v>
      </c>
      <c r="F112" s="6">
        <v>2017</v>
      </c>
      <c r="G112" s="6">
        <v>2026</v>
      </c>
      <c r="AG112" s="15" t="s">
        <v>81</v>
      </c>
      <c r="AH112" s="15">
        <v>2016</v>
      </c>
      <c r="AI112" s="15">
        <v>2025</v>
      </c>
    </row>
    <row r="113" spans="4:35" ht="12.75" customHeight="1" x14ac:dyDescent="0.2">
      <c r="D113" s="6">
        <v>3804</v>
      </c>
      <c r="E113" s="6" t="s">
        <v>73</v>
      </c>
      <c r="F113" s="6">
        <v>2017</v>
      </c>
      <c r="G113" s="6">
        <v>2026</v>
      </c>
      <c r="AG113" s="62" t="s">
        <v>151</v>
      </c>
      <c r="AH113" s="62">
        <v>1999</v>
      </c>
      <c r="AI113" s="62">
        <v>2008</v>
      </c>
    </row>
    <row r="114" spans="4:35" ht="12.75" customHeight="1" x14ac:dyDescent="0.2">
      <c r="D114" s="6">
        <v>3805</v>
      </c>
      <c r="E114" s="6" t="s">
        <v>104</v>
      </c>
      <c r="F114" s="6">
        <v>2017</v>
      </c>
      <c r="G114" s="6">
        <v>2026</v>
      </c>
      <c r="AG114" s="62" t="s">
        <v>152</v>
      </c>
      <c r="AH114" s="62">
        <v>2006</v>
      </c>
      <c r="AI114" s="62">
        <v>2015</v>
      </c>
    </row>
    <row r="115" spans="4:35" ht="12.75" customHeight="1" x14ac:dyDescent="0.2">
      <c r="D115" s="6">
        <v>3806</v>
      </c>
      <c r="E115" s="6" t="s">
        <v>74</v>
      </c>
      <c r="F115" s="6">
        <v>2017</v>
      </c>
      <c r="G115" s="6">
        <v>2026</v>
      </c>
      <c r="AG115" s="62" t="s">
        <v>153</v>
      </c>
      <c r="AH115" s="62">
        <v>2000</v>
      </c>
      <c r="AI115" s="62">
        <v>2009</v>
      </c>
    </row>
    <row r="116" spans="4:35" ht="12.75" customHeight="1" x14ac:dyDescent="0.2">
      <c r="D116" s="6">
        <v>3807</v>
      </c>
      <c r="E116" s="6" t="s">
        <v>75</v>
      </c>
      <c r="F116" s="6">
        <v>2017</v>
      </c>
      <c r="G116" s="6">
        <v>2026</v>
      </c>
      <c r="AG116" s="20" t="s">
        <v>251</v>
      </c>
      <c r="AH116" s="20">
        <v>2023</v>
      </c>
      <c r="AI116" s="20">
        <v>2032</v>
      </c>
    </row>
    <row r="117" spans="4:35" ht="12.75" customHeight="1" x14ac:dyDescent="0.2">
      <c r="D117" s="6">
        <v>3808</v>
      </c>
      <c r="E117" s="6" t="s">
        <v>76</v>
      </c>
      <c r="F117" s="6">
        <v>2017</v>
      </c>
      <c r="G117" s="6">
        <v>2026</v>
      </c>
      <c r="AG117" s="62" t="s">
        <v>154</v>
      </c>
      <c r="AH117" s="62">
        <v>2012</v>
      </c>
      <c r="AI117" s="62">
        <v>2021</v>
      </c>
    </row>
    <row r="118" spans="4:35" ht="12.75" customHeight="1" x14ac:dyDescent="0.2">
      <c r="D118" s="6">
        <v>3809</v>
      </c>
      <c r="E118" s="6" t="s">
        <v>77</v>
      </c>
      <c r="F118" s="6">
        <v>2017</v>
      </c>
      <c r="G118" s="6">
        <v>2026</v>
      </c>
      <c r="AG118" s="20" t="s">
        <v>280</v>
      </c>
      <c r="AH118" s="20">
        <v>2025</v>
      </c>
      <c r="AI118" s="20">
        <v>2034</v>
      </c>
    </row>
    <row r="119" spans="4:35" ht="12.75" customHeight="1" x14ac:dyDescent="0.2">
      <c r="D119" s="6">
        <v>3810</v>
      </c>
      <c r="E119" s="6" t="s">
        <v>96</v>
      </c>
      <c r="F119" s="6">
        <v>2017</v>
      </c>
      <c r="G119" s="6">
        <v>2026</v>
      </c>
      <c r="AG119" s="15" t="s">
        <v>171</v>
      </c>
      <c r="AH119" s="15">
        <v>2019</v>
      </c>
      <c r="AI119" s="15">
        <v>2028</v>
      </c>
    </row>
    <row r="120" spans="4:35" ht="12.75" customHeight="1" x14ac:dyDescent="0.2">
      <c r="D120" s="6">
        <v>3811</v>
      </c>
      <c r="E120" s="6" t="s">
        <v>78</v>
      </c>
      <c r="F120" s="6">
        <v>2017</v>
      </c>
      <c r="G120" s="6">
        <v>2026</v>
      </c>
      <c r="AG120" s="20" t="s">
        <v>252</v>
      </c>
      <c r="AH120" s="20">
        <v>2022</v>
      </c>
      <c r="AI120" s="20">
        <v>2031</v>
      </c>
    </row>
    <row r="121" spans="4:35" ht="12.75" customHeight="1" x14ac:dyDescent="0.2">
      <c r="D121" s="6">
        <v>3812</v>
      </c>
      <c r="E121" s="6" t="s">
        <v>105</v>
      </c>
      <c r="F121" s="6">
        <v>2017</v>
      </c>
      <c r="G121" s="6">
        <v>2026</v>
      </c>
      <c r="AG121" s="62" t="s">
        <v>128</v>
      </c>
      <c r="AH121" s="62">
        <v>2009</v>
      </c>
      <c r="AI121" s="62">
        <v>2018</v>
      </c>
    </row>
    <row r="122" spans="4:35" ht="12.75" customHeight="1" x14ac:dyDescent="0.2">
      <c r="D122" s="6">
        <v>3813</v>
      </c>
      <c r="E122" s="6" t="s">
        <v>79</v>
      </c>
      <c r="F122" s="6">
        <v>2017</v>
      </c>
      <c r="G122" s="6">
        <v>2026</v>
      </c>
      <c r="AG122" s="62" t="s">
        <v>87</v>
      </c>
      <c r="AH122" s="62">
        <v>1995</v>
      </c>
      <c r="AI122" s="62">
        <v>2004</v>
      </c>
    </row>
    <row r="123" spans="4:35" ht="12.75" customHeight="1" x14ac:dyDescent="0.2">
      <c r="D123" s="6">
        <v>3814</v>
      </c>
      <c r="E123" s="15" t="s">
        <v>196</v>
      </c>
      <c r="F123" s="6">
        <v>2017</v>
      </c>
      <c r="G123" s="6">
        <v>2026</v>
      </c>
      <c r="AG123" s="15" t="s">
        <v>281</v>
      </c>
      <c r="AH123" s="15">
        <v>2024</v>
      </c>
      <c r="AI123" s="15">
        <v>2033</v>
      </c>
    </row>
    <row r="124" spans="4:35" ht="12.75" customHeight="1" x14ac:dyDescent="0.2">
      <c r="AG124" s="6" t="s">
        <v>132</v>
      </c>
      <c r="AH124" s="6">
        <v>2016</v>
      </c>
      <c r="AI124" s="6">
        <v>2025</v>
      </c>
    </row>
    <row r="125" spans="4:35" ht="12.75" customHeight="1" x14ac:dyDescent="0.2">
      <c r="AG125" s="62" t="s">
        <v>91</v>
      </c>
      <c r="AH125" s="62">
        <v>1996</v>
      </c>
      <c r="AI125" s="62">
        <v>2005</v>
      </c>
    </row>
    <row r="126" spans="4:35" ht="12.75" customHeight="1" x14ac:dyDescent="0.2">
      <c r="AG126" s="62" t="s">
        <v>124</v>
      </c>
      <c r="AH126" s="62">
        <v>2001</v>
      </c>
      <c r="AI126" s="62">
        <v>2010</v>
      </c>
    </row>
    <row r="127" spans="4:35" ht="12.75" customHeight="1" x14ac:dyDescent="0.2">
      <c r="AG127" s="62" t="s">
        <v>82</v>
      </c>
      <c r="AH127" s="62">
        <v>2002</v>
      </c>
      <c r="AI127" s="62">
        <v>2005</v>
      </c>
    </row>
    <row r="128" spans="4:35" ht="12.75" customHeight="1" x14ac:dyDescent="0.2">
      <c r="AG128" s="15" t="s">
        <v>155</v>
      </c>
      <c r="AH128" s="15">
        <v>2020</v>
      </c>
      <c r="AI128" s="15">
        <v>2029</v>
      </c>
    </row>
    <row r="129" spans="33:35" ht="12.75" customHeight="1" x14ac:dyDescent="0.2">
      <c r="AG129" s="20" t="s">
        <v>253</v>
      </c>
      <c r="AH129" s="20">
        <v>2022</v>
      </c>
      <c r="AI129" s="20">
        <v>2031</v>
      </c>
    </row>
    <row r="130" spans="33:35" ht="12.75" customHeight="1" x14ac:dyDescent="0.2">
      <c r="AG130" s="15" t="s">
        <v>156</v>
      </c>
      <c r="AH130" s="15">
        <v>2017</v>
      </c>
      <c r="AI130" s="15">
        <v>2026</v>
      </c>
    </row>
    <row r="131" spans="33:35" ht="12.75" customHeight="1" x14ac:dyDescent="0.2">
      <c r="AG131" s="62" t="s">
        <v>190</v>
      </c>
      <c r="AH131" s="62">
        <v>2008</v>
      </c>
      <c r="AI131" s="62">
        <v>2017</v>
      </c>
    </row>
    <row r="132" spans="33:35" ht="12.75" customHeight="1" x14ac:dyDescent="0.2">
      <c r="AG132" s="15" t="s">
        <v>258</v>
      </c>
      <c r="AH132" s="6">
        <v>2023</v>
      </c>
      <c r="AI132" s="6">
        <v>2032</v>
      </c>
    </row>
    <row r="133" spans="33:35" ht="12.75" customHeight="1" x14ac:dyDescent="0.2">
      <c r="AG133" s="15" t="s">
        <v>189</v>
      </c>
      <c r="AH133" s="6">
        <v>2016</v>
      </c>
      <c r="AI133" s="6">
        <v>2025</v>
      </c>
    </row>
    <row r="134" spans="33:35" ht="12.75" customHeight="1" x14ac:dyDescent="0.2">
      <c r="AG134" s="15" t="s">
        <v>157</v>
      </c>
      <c r="AH134" s="15">
        <v>2021</v>
      </c>
      <c r="AI134" s="15">
        <v>2030</v>
      </c>
    </row>
    <row r="135" spans="33:35" ht="12.75" customHeight="1" x14ac:dyDescent="0.2">
      <c r="AG135" s="15" t="s">
        <v>158</v>
      </c>
      <c r="AH135" s="15">
        <v>2018</v>
      </c>
      <c r="AI135" s="15">
        <v>2027</v>
      </c>
    </row>
    <row r="136" spans="33:35" ht="12.75" customHeight="1" x14ac:dyDescent="0.2">
      <c r="AG136" s="6" t="s">
        <v>159</v>
      </c>
      <c r="AH136" s="6">
        <v>2017</v>
      </c>
      <c r="AI136" s="6">
        <v>2026</v>
      </c>
    </row>
    <row r="137" spans="33:35" ht="12.75" customHeight="1" x14ac:dyDescent="0.2">
      <c r="AG137" s="6" t="s">
        <v>160</v>
      </c>
      <c r="AH137" s="6">
        <v>2017</v>
      </c>
      <c r="AI137" s="6">
        <v>2026</v>
      </c>
    </row>
    <row r="138" spans="33:35" ht="12.75" customHeight="1" x14ac:dyDescent="0.2">
      <c r="AG138" s="15" t="s">
        <v>178</v>
      </c>
      <c r="AH138" s="6">
        <v>2017</v>
      </c>
      <c r="AI138" s="6">
        <v>2026</v>
      </c>
    </row>
    <row r="139" spans="33:35" ht="12.75" customHeight="1" x14ac:dyDescent="0.2">
      <c r="AG139" s="6" t="s">
        <v>162</v>
      </c>
      <c r="AH139" s="6">
        <v>2017</v>
      </c>
      <c r="AI139" s="6">
        <v>2026</v>
      </c>
    </row>
    <row r="140" spans="33:35" ht="12.75" customHeight="1" x14ac:dyDescent="0.2">
      <c r="AG140" s="6" t="s">
        <v>161</v>
      </c>
      <c r="AH140" s="6">
        <v>2017</v>
      </c>
      <c r="AI140" s="6">
        <v>2026</v>
      </c>
    </row>
    <row r="141" spans="33:35" ht="12.75" customHeight="1" x14ac:dyDescent="0.2">
      <c r="AG141" s="6" t="s">
        <v>163</v>
      </c>
      <c r="AH141" s="6">
        <v>2017</v>
      </c>
      <c r="AI141" s="6">
        <v>2026</v>
      </c>
    </row>
    <row r="142" spans="33:35" ht="12.75" customHeight="1" x14ac:dyDescent="0.2">
      <c r="AG142" s="6" t="s">
        <v>164</v>
      </c>
      <c r="AH142" s="6">
        <v>2017</v>
      </c>
      <c r="AI142" s="6">
        <v>2026</v>
      </c>
    </row>
    <row r="143" spans="33:35" ht="12.75" customHeight="1" x14ac:dyDescent="0.2">
      <c r="AG143" s="6" t="s">
        <v>165</v>
      </c>
      <c r="AH143" s="6">
        <v>2017</v>
      </c>
      <c r="AI143" s="6">
        <v>2026</v>
      </c>
    </row>
    <row r="144" spans="33:35" ht="12.75" customHeight="1" x14ac:dyDescent="0.2">
      <c r="AG144" s="6" t="s">
        <v>166</v>
      </c>
      <c r="AH144" s="6">
        <v>2017</v>
      </c>
      <c r="AI144" s="6">
        <v>2026</v>
      </c>
    </row>
    <row r="145" spans="33:35" ht="12.75" customHeight="1" x14ac:dyDescent="0.2">
      <c r="AG145" s="6" t="s">
        <v>168</v>
      </c>
      <c r="AH145" s="6">
        <v>2017</v>
      </c>
      <c r="AI145" s="6">
        <v>2026</v>
      </c>
    </row>
    <row r="146" spans="33:35" ht="12.75" customHeight="1" x14ac:dyDescent="0.2">
      <c r="AG146" s="6" t="s">
        <v>167</v>
      </c>
      <c r="AH146" s="6">
        <v>2017</v>
      </c>
      <c r="AI146" s="6">
        <v>2026</v>
      </c>
    </row>
    <row r="147" spans="33:35" ht="12.75" customHeight="1" x14ac:dyDescent="0.2">
      <c r="AG147" s="6" t="s">
        <v>169</v>
      </c>
      <c r="AH147" s="6">
        <v>2017</v>
      </c>
      <c r="AI147" s="6">
        <v>2026</v>
      </c>
    </row>
    <row r="148" spans="33:35" ht="12.75" customHeight="1" x14ac:dyDescent="0.2">
      <c r="AG148" s="6" t="s">
        <v>170</v>
      </c>
      <c r="AH148" s="6">
        <v>2017</v>
      </c>
      <c r="AI148" s="6">
        <v>2026</v>
      </c>
    </row>
    <row r="149" spans="33:35" ht="12.75" customHeight="1" x14ac:dyDescent="0.2"/>
    <row r="150" spans="33:35" ht="12.75" customHeight="1" x14ac:dyDescent="0.2">
      <c r="AG150" s="15"/>
    </row>
    <row r="151" spans="33:35" ht="12.75" customHeight="1" x14ac:dyDescent="0.2"/>
    <row r="152" spans="33:35" ht="12.75" customHeight="1" x14ac:dyDescent="0.2"/>
    <row r="153" spans="33:35" ht="12.75" customHeight="1" x14ac:dyDescent="0.2"/>
    <row r="154" spans="33:35" ht="12.75" customHeight="1" x14ac:dyDescent="0.2"/>
    <row r="155" spans="33:35" ht="12.75" customHeight="1" x14ac:dyDescent="0.2"/>
    <row r="156" spans="33:35" ht="12.75" customHeight="1" x14ac:dyDescent="0.2"/>
    <row r="157" spans="33:35" ht="12.75" customHeight="1" x14ac:dyDescent="0.2"/>
    <row r="158" spans="33:35" ht="12.75" customHeight="1" x14ac:dyDescent="0.2"/>
    <row r="159" spans="33:35" ht="12.75" customHeight="1" x14ac:dyDescent="0.2"/>
    <row r="160" spans="33:35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</sheetData>
  <sheetProtection password="CD09" sheet="1" selectLockedCells="1"/>
  <mergeCells count="51">
    <mergeCell ref="K1:L1"/>
    <mergeCell ref="A5:L5"/>
    <mergeCell ref="A6:A7"/>
    <mergeCell ref="D6:D7"/>
    <mergeCell ref="A1:J1"/>
    <mergeCell ref="G6:G7"/>
    <mergeCell ref="A2:L2"/>
    <mergeCell ref="J6:J7"/>
    <mergeCell ref="E6:E7"/>
    <mergeCell ref="F3:L3"/>
    <mergeCell ref="A3:E3"/>
    <mergeCell ref="F6:F7"/>
    <mergeCell ref="K6:K7"/>
    <mergeCell ref="A4:L4"/>
    <mergeCell ref="A44:H44"/>
    <mergeCell ref="AD44:AJ44"/>
    <mergeCell ref="AE6:AF6"/>
    <mergeCell ref="L6:L7"/>
    <mergeCell ref="AN6:AN7"/>
    <mergeCell ref="B6:C6"/>
    <mergeCell ref="AD6:AD7"/>
    <mergeCell ref="H6:I6"/>
    <mergeCell ref="AG6:AG7"/>
    <mergeCell ref="A45:L45"/>
    <mergeCell ref="F46:I48"/>
    <mergeCell ref="AL47:AN47"/>
    <mergeCell ref="AH46:AK48"/>
    <mergeCell ref="AD47:AG47"/>
    <mergeCell ref="AL46:AN46"/>
    <mergeCell ref="J47:L47"/>
    <mergeCell ref="AD45:AN45"/>
    <mergeCell ref="A48:E48"/>
    <mergeCell ref="AD46:AG46"/>
    <mergeCell ref="A47:E47"/>
    <mergeCell ref="AD48:AG48"/>
    <mergeCell ref="AL48:AN48"/>
    <mergeCell ref="J48:L48"/>
    <mergeCell ref="A46:E46"/>
    <mergeCell ref="J46:L46"/>
    <mergeCell ref="AM1:AN1"/>
    <mergeCell ref="AL6:AL7"/>
    <mergeCell ref="AD1:AL1"/>
    <mergeCell ref="AM6:AM7"/>
    <mergeCell ref="AJ6:AK6"/>
    <mergeCell ref="AH6:AH7"/>
    <mergeCell ref="AD2:AN2"/>
    <mergeCell ref="AD4:AN4"/>
    <mergeCell ref="AI6:AI7"/>
    <mergeCell ref="AD5:AN5"/>
    <mergeCell ref="AD3:AH3"/>
    <mergeCell ref="AI3:AN3"/>
  </mergeCells>
  <conditionalFormatting sqref="E8:E43">
    <cfRule type="containsText" dxfId="5" priority="15" stopIfTrue="1" operator="containsText" text="Основа истекла">
      <formula>NOT(ISERROR(SEARCH("Основа истекла",E8)))</formula>
    </cfRule>
  </conditionalFormatting>
  <conditionalFormatting sqref="AF8:AF43">
    <cfRule type="containsText" dxfId="4" priority="14" stopIfTrue="1" operator="containsText" text="Истекла">
      <formula>NOT(ISERROR(SEARCH("Истекла",AF8)))</formula>
    </cfRule>
  </conditionalFormatting>
  <conditionalFormatting sqref="AE8:AE43">
    <cfRule type="containsText" dxfId="3" priority="6" stopIfTrue="1" operator="containsText" text="Нема">
      <formula>NOT(ISERROR(SEARCH("Нема",AE8)))</formula>
    </cfRule>
  </conditionalFormatting>
  <conditionalFormatting sqref="L8:L43">
    <cfRule type="containsText" dxfId="2" priority="3" stopIfTrue="1" operator="containsText" text="!">
      <formula>NOT(ISERROR(SEARCH("!",L8)))</formula>
    </cfRule>
  </conditionalFormatting>
  <conditionalFormatting sqref="AN8:AN43">
    <cfRule type="containsText" dxfId="1" priority="2" stopIfTrue="1" operator="containsText" text="!">
      <formula>NOT(ISERROR(SEARCH("!",AN8)))</formula>
    </cfRule>
  </conditionalFormatting>
  <conditionalFormatting sqref="L44 AN44">
    <cfRule type="containsText" dxfId="0" priority="1" stopIfTrue="1" operator="containsText" text="!">
      <formula>NOT(ISERROR(SEARCH("!",L44)))</formula>
    </cfRule>
  </conditionalFormatting>
  <dataValidations count="6">
    <dataValidation type="decimal" allowBlank="1" showInputMessage="1" showErrorMessage="1" error="Могуће је унети само вредности од 0,01 до 99,99." sqref="H8:H43 AJ8:AJ43">
      <formula1>0.01</formula1>
      <formula2>99.99</formula2>
    </dataValidation>
    <dataValidation type="whole" allowBlank="1" showInputMessage="1" showErrorMessage="1" error="Могуће је унети само један број између 1 и 999!" sqref="F8:F43 AH8:AH43">
      <formula1>1</formula1>
      <formula2>999</formula2>
    </dataValidation>
    <dataValidation type="list" allowBlank="1" showInputMessage="1" showErrorMessage="1" error="Могуће је унети само шифре које са налазе у кодном приручнику, односно за ГЈ којима газдују ЈП &quot;Војводинашуме&quot; и ЈП &quot;НП Фрушка гора&quot;." sqref="D8:D43">
      <formula1>$D$50:$D$123</formula1>
    </dataValidation>
    <dataValidation type="list" operator="lessThanOrEqual" allowBlank="1" showInputMessage="1" showErrorMessage="1" error="Мора се унети као текст до 50 карактера!" sqref="AG18:AG43">
      <formula1>$AG$50:$AG$148</formula1>
    </dataValidation>
    <dataValidation type="list" operator="lessThanOrEqual" allowBlank="1" showInputMessage="1" showErrorMessage="1" error="Може се унети само избором из падајуће листе!" sqref="AG8:AG17">
      <formula1>$AG$50:$AG$148</formula1>
    </dataValidation>
    <dataValidation type="decimal" operator="lessThanOrEqual" allowBlank="1" showInputMessage="1" showErrorMessage="1" error="Површина не може бити већа од површине целе чистине заокружене на два децимала!" sqref="I8:I43 AK8:AK43">
      <formula1>H8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blackAndWhite="1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Упутство</vt:lpstr>
      <vt:lpstr>Пријава</vt:lpstr>
      <vt:lpstr>Локације по ОГШ</vt:lpstr>
      <vt:lpstr>'Локације по ОГШ'!Print_Area</vt:lpstr>
      <vt:lpstr>Пријава!Print_Area</vt:lpstr>
      <vt:lpstr>'Локације по ОГШ'!Print_Titles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Radosavljević</dc:creator>
  <cp:lastModifiedBy>Boban Milosavljevic</cp:lastModifiedBy>
  <cp:lastPrinted>2024-01-24T10:44:40Z</cp:lastPrinted>
  <dcterms:created xsi:type="dcterms:W3CDTF">2012-05-31T07:57:48Z</dcterms:created>
  <dcterms:modified xsi:type="dcterms:W3CDTF">2025-08-13T14:36:18Z</dcterms:modified>
</cp:coreProperties>
</file>